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uiza.ferraro\Desktop\"/>
    </mc:Choice>
  </mc:AlternateContent>
  <bookViews>
    <workbookView xWindow="0" yWindow="0" windowWidth="20490" windowHeight="7620"/>
  </bookViews>
  <sheets>
    <sheet name="Agenda OSC no STF" sheetId="1" r:id="rId1"/>
  </sheets>
  <definedNames>
    <definedName name="_xlnm._FilterDatabase" localSheetId="0" hidden="1">'Agenda OSC no STF'!$A$1:$X$182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1" l="1"/>
  <c r="B75" i="1"/>
  <c r="B23" i="1"/>
  <c r="B24" i="1"/>
  <c r="B22" i="1"/>
  <c r="B33" i="1"/>
  <c r="B28" i="1"/>
  <c r="B27" i="1"/>
  <c r="B44" i="1"/>
  <c r="B2" i="1"/>
  <c r="B108" i="1"/>
  <c r="B32" i="1"/>
  <c r="B17" i="1"/>
  <c r="B9" i="1"/>
  <c r="B47" i="1"/>
  <c r="B113" i="1"/>
  <c r="B61" i="1"/>
  <c r="B58" i="1"/>
  <c r="B38" i="1"/>
  <c r="B46" i="1"/>
  <c r="B179" i="1"/>
  <c r="B170" i="1"/>
  <c r="B166" i="1"/>
  <c r="B148" i="1"/>
  <c r="B147" i="1"/>
  <c r="B97" i="1"/>
  <c r="B25" i="1"/>
  <c r="B119" i="1"/>
  <c r="B173" i="1"/>
  <c r="B167" i="1"/>
  <c r="B164" i="1"/>
  <c r="B146" i="1"/>
  <c r="B145" i="1"/>
  <c r="B143" i="1"/>
  <c r="B136" i="1"/>
  <c r="B138" i="1"/>
  <c r="B139" i="1"/>
  <c r="B133" i="1"/>
  <c r="B129" i="1"/>
  <c r="B128" i="1"/>
  <c r="B122" i="1"/>
  <c r="B96" i="1"/>
  <c r="B92" i="1"/>
  <c r="B79" i="1"/>
  <c r="B73" i="1"/>
  <c r="B8" i="1"/>
  <c r="B40" i="1"/>
  <c r="B45" i="1"/>
  <c r="B60" i="1"/>
  <c r="B76" i="1"/>
  <c r="B49" i="1"/>
  <c r="B29" i="1"/>
  <c r="B42" i="1"/>
  <c r="B39" i="1"/>
  <c r="B34" i="1"/>
  <c r="B21" i="1"/>
  <c r="B182" i="1"/>
  <c r="B102" i="1"/>
  <c r="B53" i="1"/>
  <c r="B31" i="1"/>
  <c r="B149" i="1"/>
  <c r="B181" i="1"/>
  <c r="B141" i="1"/>
  <c r="B35" i="1"/>
  <c r="B59" i="1"/>
  <c r="B111" i="1"/>
  <c r="B106" i="1"/>
  <c r="B131" i="1"/>
  <c r="B117" i="1"/>
  <c r="B171" i="1"/>
  <c r="B172" i="1"/>
  <c r="B169" i="1"/>
  <c r="B174" i="1"/>
  <c r="B168" i="1"/>
  <c r="B162" i="1"/>
  <c r="B127" i="1"/>
  <c r="B125" i="1"/>
  <c r="B100" i="1"/>
  <c r="B80" i="1"/>
  <c r="B63" i="1"/>
  <c r="B161" i="1"/>
  <c r="B104" i="1"/>
  <c r="B99" i="1"/>
  <c r="B82" i="1"/>
  <c r="B163" i="1"/>
  <c r="B152" i="1"/>
  <c r="B144" i="1"/>
  <c r="B94" i="1"/>
  <c r="B88" i="1"/>
  <c r="B178" i="1"/>
  <c r="B175" i="1"/>
  <c r="B177" i="1"/>
  <c r="B165" i="1"/>
  <c r="B160" i="1"/>
  <c r="B159" i="1"/>
  <c r="B180" i="1"/>
  <c r="B176" i="1"/>
  <c r="B151" i="1"/>
  <c r="B154" i="1"/>
  <c r="B150" i="1"/>
  <c r="B153" i="1"/>
  <c r="B155" i="1"/>
  <c r="B140" i="1"/>
  <c r="B135" i="1"/>
  <c r="B134" i="1"/>
  <c r="B137" i="1"/>
  <c r="B132" i="1"/>
  <c r="B123" i="1"/>
  <c r="B120" i="1"/>
  <c r="B115" i="1"/>
  <c r="B109" i="1"/>
  <c r="B107" i="1"/>
  <c r="B91" i="1"/>
  <c r="B89" i="1"/>
  <c r="B51" i="1"/>
  <c r="B20" i="1"/>
  <c r="B16" i="1"/>
  <c r="B37" i="1"/>
  <c r="B14" i="1"/>
  <c r="B41" i="1"/>
  <c r="B26" i="1"/>
  <c r="B158" i="1"/>
  <c r="B157" i="1"/>
  <c r="B142" i="1"/>
  <c r="B118" i="1"/>
  <c r="B112" i="1"/>
  <c r="B77" i="1"/>
  <c r="B15" i="1"/>
  <c r="B55" i="1"/>
  <c r="B54" i="1"/>
  <c r="B83" i="1"/>
  <c r="B110" i="1"/>
  <c r="B13" i="1"/>
  <c r="B81" i="1"/>
  <c r="B67" i="1"/>
  <c r="B57" i="1"/>
  <c r="B56" i="1"/>
  <c r="B156" i="1"/>
  <c r="B98" i="1"/>
  <c r="B43" i="1"/>
  <c r="B52" i="1"/>
  <c r="B6" i="1"/>
  <c r="B5" i="1"/>
  <c r="B4" i="1"/>
  <c r="B3" i="1"/>
  <c r="B30" i="1"/>
  <c r="B7" i="1"/>
  <c r="B12" i="1"/>
  <c r="B18" i="1"/>
  <c r="B36" i="1"/>
  <c r="B11" i="1"/>
  <c r="B10" i="1"/>
  <c r="B130" i="1"/>
  <c r="B126" i="1"/>
  <c r="B124" i="1"/>
  <c r="B121" i="1"/>
  <c r="B116" i="1"/>
  <c r="B114" i="1"/>
  <c r="B105" i="1"/>
  <c r="B103" i="1"/>
  <c r="B95" i="1"/>
  <c r="B93" i="1"/>
  <c r="B90" i="1"/>
  <c r="B87" i="1"/>
  <c r="B86" i="1"/>
  <c r="B85" i="1"/>
  <c r="B84" i="1"/>
  <c r="B78" i="1"/>
  <c r="B48" i="1"/>
  <c r="B50" i="1"/>
  <c r="B74" i="1"/>
  <c r="B72" i="1"/>
  <c r="B71" i="1"/>
  <c r="B70" i="1"/>
  <c r="B69" i="1"/>
  <c r="B68" i="1"/>
  <c r="B66" i="1"/>
  <c r="B65" i="1"/>
  <c r="B64" i="1"/>
  <c r="B62" i="1"/>
  <c r="B101" i="1"/>
</calcChain>
</file>

<file path=xl/sharedStrings.xml><?xml version="1.0" encoding="utf-8"?>
<sst xmlns="http://schemas.openxmlformats.org/spreadsheetml/2006/main" count="3815" uniqueCount="996">
  <si>
    <t>Classe</t>
  </si>
  <si>
    <t>Número</t>
  </si>
  <si>
    <t>Data Autuação*</t>
  </si>
  <si>
    <t>Assit. simples/ Terceiros/ Interessados</t>
  </si>
  <si>
    <t>Resumo</t>
  </si>
  <si>
    <t>Relator(a)</t>
  </si>
  <si>
    <t>Relevância OSC</t>
  </si>
  <si>
    <t>Grande tema</t>
  </si>
  <si>
    <t>Sub-tema 1</t>
  </si>
  <si>
    <t>Sub-tema 2</t>
  </si>
  <si>
    <t>Sub-tema 3</t>
  </si>
  <si>
    <t>Tema da Repercussão Geral</t>
  </si>
  <si>
    <t>Classificação STF</t>
  </si>
  <si>
    <t>Datas relevantes</t>
  </si>
  <si>
    <t>Apensos ou apensados</t>
  </si>
  <si>
    <t>Pauta</t>
  </si>
  <si>
    <t>Liminar</t>
  </si>
  <si>
    <t>Mérito</t>
  </si>
  <si>
    <t>Amicus curiae requerido?</t>
  </si>
  <si>
    <t>Amicus curiae deferido ou indeferido?</t>
  </si>
  <si>
    <t>Tema de alta relevância (relatório)</t>
  </si>
  <si>
    <t>Data da atualização</t>
  </si>
  <si>
    <t>ADC</t>
  </si>
  <si>
    <t>CONFEDERAÇÃO NACIONAL DA INDUSTRIA - CNI</t>
  </si>
  <si>
    <t>-</t>
  </si>
  <si>
    <t>Confederação sindical ou entidade de classe de âmbito nacional</t>
  </si>
  <si>
    <t>ADC em face "do §1º do art. 25 da Lei 8.987/95 (Lei Geral de Concessões), o qual estabelece a possibilidade de concessionárias e permissionárias de serviços públicos contratarem com terceiros 'o desenvolvimento de atividades inerentes, acessórias ou complementares ao serviço concedido, bem como a implementação de projetos associados'".</t>
  </si>
  <si>
    <t>Edson Fachin</t>
  </si>
  <si>
    <t>Baixa</t>
  </si>
  <si>
    <t>Trabalhista</t>
  </si>
  <si>
    <t>Terceirização</t>
  </si>
  <si>
    <t>Concessionárias e permissionárias</t>
  </si>
  <si>
    <t>DIREITO ADMINISTRATIVO E OUTRAS MATÉRIAS DE DIREITO PÚBLICO | Serviços | Concessão / Permissão / Autorização</t>
  </si>
  <si>
    <t>Procedência</t>
  </si>
  <si>
    <t>13/08/2018 - ABRADEE - Associação Brasileira de Distribuidores de Energia Elétrica</t>
  </si>
  <si>
    <t>ADI</t>
  </si>
  <si>
    <t xml:space="preserve">CONFEDERAÇÃO NACIONAL DOS TRABALHADORES EM ESTABELECIMENTOS DE ENSINO - CONTEE </t>
  </si>
  <si>
    <t>"Trata-se de ação direta de inconstitucionalidade, proposta pela Confederação Nacional dos Trabalhadores em Estabelecimentos de Ensino (CONTEE), tendo como objeto a inconstitucionalidade do art. 2º, § 3º, inciso II e alíneas, da Lei nº 10.101, de 19 de dezembro de 2000, que dispõe sobre a participação dos trabalhadores nos lucros ou resultados da empresa e dá outras providências [...] Segundo a postulante, a lei impugnada, ao dispor que não se equipara empresa a entidade sem fins lucrativos, violou o art. 7º, XI, da Constituição Federal, que confere aos trabalhadores urbanos e rurais o direito à participação nos lucros ou resultados das empresas" (Trecho do relatório da decisão monocrática do Min. Roberto Barroso).</t>
  </si>
  <si>
    <t>Roberto Barroso</t>
  </si>
  <si>
    <t>Alta</t>
  </si>
  <si>
    <t>Tributário</t>
  </si>
  <si>
    <t>Participação nos lucros</t>
  </si>
  <si>
    <t>Empresas</t>
  </si>
  <si>
    <t>Entidade sem fins lucrativos</t>
  </si>
  <si>
    <t xml:space="preserve">DIREITO TRIBUTÁRIO | Impostos | IRPF/Imposto de Renda de Pessoa Física | Incidência sobre Participação nos Lucros 
DIREITO ADMINISTRATIVO E OUTRAS MATÉRIAS DE DIREITO PÚBLICO | Controle de Constitucionalidade </t>
  </si>
  <si>
    <t>Não</t>
  </si>
  <si>
    <t>Indeferimento</t>
  </si>
  <si>
    <t xml:space="preserve">CONFEDERAÇÃO NACIONAL DOS TRABALHADORES LIBERAIS UNIVERSITÁRIOS REGULAMENTADOS - CNTU </t>
  </si>
  <si>
    <t>"A abertura da oferta de serviços de saúde ao capital estrangeiro, autorizada pela Lei 13.097/2015, foi questionada no Supremo Tribunal Federal pela Confederação Nacional dos Trabalhadores Liberais Universitários Regulamentados (CNTU). A entidade propôs Ação Direta de Inconstitucionalidade (ADI) 5239 para pedir a suspensão liminar do artigo 142 da norma e, no mérito, a declaração de inconstitucionalidade do dispositivo. O artigo 142 alterou dispositivo da Lei 8.080/1990, permitindo a participação de capital estrangeiro em hospitais gerais ou especializados, incluindo a filantropia; em clínicas gerais, especializadas ou policlínicas; e em ações de pesquisa e planejamento familiar. Segundo a autora, a lei viola o dispositivo constitucional que veda a participação direta ou indireta de empresas ou capitais estrangeiros na assistência à saúde no país (artigo 199, parágrafo 3º). Além disso, aponta violação aos artigos 196 e 197, que classificam a saúde como garantia e direito constitucional a ser assegurado e fiscalizado pelo Estado. Segundo a ADI, a Lei 13.097/2015 também não prevê autorização e fiscalização dos serviços estrangeiros pelo Sistema Único de Saúde, resultando em nova afronta constitucional (artigo 200, inciso I). [...] Embora fora do campo constitucional, outro ponto questionado na ADI é o fato de a Lei 13.097/2015 tratar de 29 temas diferentes, o que iria de encontro a disposições da Lei Complementar 895/1988. A norma determina que cada lei deve abordar apenas um assunto" (Site do STF).</t>
  </si>
  <si>
    <t>Rosa Weber</t>
  </si>
  <si>
    <t>Administrativo</t>
  </si>
  <si>
    <t>Saúde e Assistência</t>
  </si>
  <si>
    <t>Investimento estrangeiro</t>
  </si>
  <si>
    <t>DIREITO ADMINISTRATIVO E OUTRAS MATÉRIAS DE DIREITO PÚBLICO | Serviços | Saúde</t>
  </si>
  <si>
    <t>11/02/2015 - Protocolado
11/02/2015 - Autuado
11/02/2015 - Distribuído à Min. Rosa Weber
16/04/2015 - Adotado rito do art. 12 da Lei 9.868/99 
23/10/2015 - Parecer da PGR pelo não conhecimento da ação direta e, no mérito, pela improcedência do pedido</t>
  </si>
  <si>
    <t>16/07/2015 - FNF - Federação Nacional dos Farmacêuticos
24/11/2015 - CFN - Conselho Federal dos Nutricionistas</t>
  </si>
  <si>
    <t>24/11/2016 - FNF - Federação Nacional dos Farmacêuticos: deferido
24/11/2016 - CFN - Conselho Federal dos Nutricionistas: deferido</t>
  </si>
  <si>
    <t>Investimento estrangeiro em saúde</t>
  </si>
  <si>
    <t xml:space="preserve">PROCURADOR-GERAL DA REPÚBLICA </t>
  </si>
  <si>
    <t>PGR</t>
  </si>
  <si>
    <t>ADI "contra os artigos 1º e 2º da Lei Complementar nº 588/2013, do Estado de Santa Catarina, que instituiu espécie de prescrição administrativa intercorrente nos processos submetidos à apreciação do Tribunal de Contas estadual (TCE-SC). Conforme os autos, os dispositivos questionados acrescentaram o artigo 24-A à Lei Complementar Estadual 202, de 15 de dezembro de 2000, que estabelece o prazo de cinco anos para análise e julgamento de todos os processos administrativos relativos a administradores e demais responsáveis que praticarem ilícitos ofensivos ao erário. Após esse período, o processo será considerado extinto, sem julgamento do mérito, com baixa automática da responsabilidade do administrador ou responsável. Os dispositivos também estabelecem prazos prescricionais diversos para os processos já em curso no TCE à época da data da publicação da norma. Com base no artigo 37, parágrafo 5º, da Constituição Federal, e na interpretação dada a esse dispositivo pelo Supremo, o procurador-geral afirma que, embora viável o estabelecimento de prazos legais de prescrição para persecução de ilícitos praticados por agentes públicos, 'as ações de ressarcimento de danos causados ao erário são imprescritíveis, como medida voltada a punir severamente os agentes responsáveis e a garantir que os cofres públicos sejam reparados de forma atemporal'. 'Embora o parágrafo 5º do artigo 37 da Constituição da República estabeleça a imprescritibilidade dos processos de ressarcimento de danos causados ao erário, a norma ora atacada preceitua invariavelmente que todos os processos administrativos da competência do Tribunal de Contas do Estado de Santa Catarina sujeitam-se aos prazos prescricionais nela estipulados', ressalta o procurador-geral. Para ele, a inconstitucionalidade da norma decorre do fato de que, ao estabelecer indistintamente que todos os processos administrativos da competência do TCE submetem-se a prazo prescricional, 'termina por permitir a interpretação de que todas as demandas ali em trâmite se sujeitam ao instituto da prescrição, inclusive aquelas cujo artigo 37, parágrafo 5º, da CF, declara imprescritíveis, quais sejam, as ações de ressarcimento de danos causados ao erário'. No entanto, o procurador-geral entende que os dispositivos contestados não são totalmente inconstitucionais, tendo em vista que o estabelecimento de prazos prescricionais para apreciação dos processos da competência do TCE não direcionados ao ressarcimento ao erário, 'além de não ofender qualquer dispositivo constitucional, apresenta-se pertinente para não se perpetuarem indefinidamente, bem como para concretizar os princípios da segurança jurídica e da duração razoável do processo'” (Site do STF).</t>
  </si>
  <si>
    <t>Marco Aurélio</t>
  </si>
  <si>
    <t>Tribunal de Contas</t>
  </si>
  <si>
    <t>Ressarcimento ao Erário</t>
  </si>
  <si>
    <t>Prescrição e decadência</t>
  </si>
  <si>
    <t xml:space="preserve">DIREITO ADMINISTRATIVO E OUTRAS MATÉRIAS DE DIREITO PÚBLICO | Entidades Administrativas / Administração Pública | Tribunal de Contas </t>
  </si>
  <si>
    <t>11/03/2015 - Distribuído ao Min. Marco Aurélio
17/03/2015 - Adotado o rito do art. 12 da Lei 9.868/1999
17/09/2015 - Parecer da PGR pela procedência do pedido</t>
  </si>
  <si>
    <t>24/04/2015 - AMPCON - Associação Nacional do Ministério Público de Contas</t>
  </si>
  <si>
    <t>13/05/2015 - AMPCON - Associação Nacional do Ministério Público de Contas: indeferido</t>
  </si>
  <si>
    <t>Prescritibilidade de ações de ressarcimento por dano ao erário</t>
  </si>
  <si>
    <t xml:space="preserve">"A lei mineira que concede isenção de Imposto sobre Propriedade de Veículos Automotores (IPVA) aos transportadores escolares, contratados pela prefeitura municipal ou filiados a cooperativas ou sindicatos, foi questionada no Supremo Tribunal Federal (STF), por meio de Ação Direta de Inconstitucionalidade (ADI 5268), ajuizada pela Procuradoria Geral da República (PGR). Segundo o procurador-geral, Rodrigo Janot, ao conceder a isenção de IPVA apenas aos transportadores escolares que prestam serviço à prefeitura ou que sejam filiados a cooperativas e sindicatos, o inciso XVII do artigo 3º da Lei 14.937/2003, do Estado de Minas Gerais (com a redação dada pela Lei 18.726/2010) coage à filiação, o que é expressamente vedado pela Constituição Federal, por ferir os princípios da liberdade de associação (artigo 5º, inciso XX) e liberdade sindical (artigo 8º, inciso V). Ainda segundo Janot, a norma estabelece distinção 'totalmente desarrazoada', sem qualquer relação com a finalidade extrafiscal da isenção, que é estimular a prestação de serviço de transporte escolar. 'A adesão a determinada entidade associativa é direito subjetivo do cidadão, não podendo o Estado, ainda que de forma indireta – por meio da concessão de incentivos fiscais, como no presente caso – inibir ou violar o pleno gozo desse direito fundamental, conferindo certo privilégio exclusivamente em favor de quem se associe – e/ou permaneça associado – a determinada cooperativa', salientou. Na ação, a PGR sustenta que a isenção de IPVA conferida apenas àqueles proprietários de veículos que sejam filiados a entidades associativas de transporte escolar em detrimento dos não associados infringe ainda o princípio da isonomia tributária, previsto no artigo 150, inciso II, da Constituição Federal. A ADI pede a concessão de liminar para suspender a vigência do dispositivo. No mérito, a PGR pede que a expressão 'prestado por cooperativa ou sindicato ou contratado pela Prefeitura Municipal, individualmente ou por meio de cooperativa ou sindicato' seja declarada inconstitucional" (Site do STF). </t>
  </si>
  <si>
    <t>Luiz Fux</t>
  </si>
  <si>
    <t>Isenção</t>
  </si>
  <si>
    <t>IPVA</t>
  </si>
  <si>
    <t>Cooperativas</t>
  </si>
  <si>
    <t>17/03/2015 - Distribuído ao Min. Luiz Fux
15/04/2015 - Adotado o rito do art. 12 da Lei 9.868/1999
08/10/2015 - Parecer da PGR pela procedência do pedido
19/12/2018 - Parecer da PGR pela procedência do pedido</t>
  </si>
  <si>
    <t>CONFEDERAÇÃO NACIONAL DE SAÚDE, HOSPITAIS, ESTABELECIMENTOS E SERVIÇOS - CNS</t>
  </si>
  <si>
    <t>"A Confederação Nacional de Saúde, Hospitais e Estabelecimentos e Serviços (CNS) ajuizou Ação Direta de Inconstitucionalidade (ADI 5319) no Supremo Tribunal Federal (STF) para questionar dispositivo da Lei 12.868/2013, que trata dos requerimentos de concessão e renovação dos Certificados de Entidade Beneficente de Assistência Social. A norma editada em 2013 alterou a Lei 12.101/2009 e, segundo a CNS, o artigo 15 é incompatível com os princípios constitucionais que tratam da irretroatividade das leis e do direito adquirido. O dispositivo da Lei 12.868/2013 estabelece que, para concessão ou renovação dos requerimentos de certificado protocolados no ano de 2009 e pendentes de decisão na data de publicação da lei (30/11/2009), será avaliado todo o exercício fiscal de 2009 para aferição dos requisitos mínimos exigidos. 'Ora, a Lei 12.868, publicada em 2013, ao definir que se deve aplicar o exercício fiscal de 2009 aos certificados protocolados em 2009 está retroagindo no tempo e prejudicando àqueles que na época seguiram a legislação vigente no momento do ato. Como a Lei 12.101 só foi publicada no DOU em 30 de novembro de 2009, era impossível que qualquer entidade praticasse durante todo o ano seus atos, seguindo critérios de uma lei que até então nem existia no ordenamento jurídico', alega a CNS. Segundo a confederação, no Departamento de Certificação de Saúde há inúmeros processos aguardando análise do pedido de renovação ou concessão originária, incluindo processos de 2009. 'Enquanto isso, a legislação sobre o assunto vem se modificando sem que haja qualquer critério sensato para a análise dos processos que aguardam o deferimento/indeferimento de seu requerimento', afirma" (Site do STF).</t>
  </si>
  <si>
    <t>Celso de Mello</t>
  </si>
  <si>
    <t>Imunidade</t>
  </si>
  <si>
    <t>Caracterização</t>
  </si>
  <si>
    <t>Entidades de educação e assistência social sem fins lucrativos</t>
  </si>
  <si>
    <t xml:space="preserve">DIREITO ADMINISTRATIVO E OUTRAS MATÉRIAS DE DIREITO PÚBLICO | Garantias Constitucionais 
DIREITO ADMINISTRATIVO E OUTRAS MATÉRIAS DE DIREITO PÚBLICO | Controle de Constitucionalidade </t>
  </si>
  <si>
    <t>15/05/2015 - Protocolado
15/05/2015 - Autuado
15/05/2015 - Distribuído ao Min. Celso de Mello por prevenção
12/06/2015 - Adotado o rito do art. 12 da Lei 9.868/1999
29/03/2017 - Parecer da PGR pela improcedência do pedido</t>
  </si>
  <si>
    <t>Caracterização das entidades beneficentes</t>
  </si>
  <si>
    <t>PROCURADOR-GERAL DA REPÚBLICA</t>
  </si>
  <si>
    <t>ADI "contra dispositivos de lei catarinense que estabelecem benefício fiscal aos contribuintes do Imposto sobre Circulação de Mercadorias e Prestação de Serviços (ICMS) que aplicarem recursos financeiros em projetos turísticos, esportivos e culturais no âmbito do Sistema Estadual de Incentivo à Cultura, ao Turismo e ao Esporte (Seitec). De acordo com Janot, o benefício fiscal instituído pelo artigo 8º, caput e parágrafos 1º, 2º, 3º, 4º e 7º, da Lei 13.336/2005, ofende o artigo 167, inciso IV, da Constituição Federal, que estabelece o princípio da não afetação dos impostos. Este princípio estabelece a impossibilidade de vinculação da receita de impostos a órgão, fundo ou despesa específicos. 'A vedação é dirigida a impedir o legislador ordinário de estabelecimento de vínculos entre receita de impostos e despesas específicas. Visa a garantir a autonomia orçamentária dos entes políticos e permitir a livre aplicação e destinação dos seus recursos, assegurando ao Executivo liberdade para, no exercício da reserva de iniciativa legislativa a ele assegurada em matéria orçamentária pelos artigos 84, XXIII, e 165, III, da Constituição da República, designar os gastos públicos de acordo com seus programas governamentais e suas prioridades políticas e administrativas', afirma o procurador na ADI. O incentivo fiscal questionado concede aos contribuintes do ICMS que aplicarem recursos financeiros em projetos turísticos, esportivos e culturais, o direito de lançar no Livro de Registro de Apuração do ICMS, a título de crédito presumido, o valor correspondente da contribuição. A fim de obter o crédito presumido, o qual pode corresponder a 5% do valor do ICMS recolhido a cada mês, o contribuinte deverá transferir recursos diretamente à conta do Seitec, como forma de demonstrar a aplicação de valores naqueles setores. Segundo Janot, na prática, a partir da criação desse crédito presumido, recursos financeiros que deveriam ser cobrados a título de ICMS passaram a ser destinados ao financiamento dos projetos" (Site do STF).</t>
  </si>
  <si>
    <t>Destinação e benefícios</t>
  </si>
  <si>
    <t>ICMS</t>
  </si>
  <si>
    <t>Projetos turísticos, esportivos e culturais</t>
  </si>
  <si>
    <t>DIREITO ADMINISTRATIVO E OUTRAS MATÉRIAS DE DIREITO PÚBLICO | Controle de Constitucionalidade</t>
  </si>
  <si>
    <t>19/06/2015 - Distribuído ao Min. Celso de Mello
30/03/2017 - Parecer da PGR pela procedência do pedido</t>
  </si>
  <si>
    <t>ADI "contra normas que tratam de prescrição e decadência no Tribunal de Contas de Minas Gerais (TCE-MG). O procurador alega que as regras não encontram paridade com o órgão federal correspondente e que a normatização do tema não poderia ter partido do Legislativo, como ocorreu no caso. A ação também defende a tese de que não há prazo prescricional para reparação de danos ao erário. [...] Segundo a ADI, o Estado de Minas Gerais desrespeitou o princípio da simetria ao impor ao TCE a observação dos institutos da prescrição e decadência (EC 78/2007), sem paridade com as regras observadas pelo Tribunal de Contas da União. Quanto à regulamentação do assunto por leis posteriores, o Ministério Público alega que houve usurpação de iniciativa normativa do TCE-MG, uma vez que as propostas originais não tratavam dos temas prescrição e decadência – eles surgiram em emendas e substitutivos apresentados pelos parlamentares posteriormente" (Site do STF).</t>
  </si>
  <si>
    <t>Alexandre de Moraes</t>
  </si>
  <si>
    <t xml:space="preserve">DIREITO ADMINISTRATIVO E OUTRAS MATÉRIAS DE DIREITO PÚBLICO | Entidades Administrativas / Administração Pública | Tribunal de Contas 
DIREITO ADMINISTRATIVO E OUTRAS MATÉRIAS DE DIREITO PÚBLICO | Controle de Constitucionalidade </t>
  </si>
  <si>
    <t>Não finalizado</t>
  </si>
  <si>
    <t>08/12/2015 - AMPCON - Associação Nacional do Ministério Público de Contas
09/12/2015 - MPC-MG - Ministério Público de Contas do Estado de MG</t>
  </si>
  <si>
    <t>13/09/2017 - AMPCON - Associação Nacional do Ministério Público de Contas: deferido
13/09/2017 - MPC-MG - Ministério Público de Contas do Estado de MG: deferido</t>
  </si>
  <si>
    <t xml:space="preserve">PARTIDO SOCIALISMO E LIBERDADE - PSOL </t>
  </si>
  <si>
    <t>Partido político com representação no Congresso Nacional</t>
  </si>
  <si>
    <t>"O Partido Socialismo e Liberdade (PSOL) acionou o Supremo Tribunal Federal (STF) contra a alteração legal que ampliou a participação de capital estrangeiro no setor de saúde do país. A Ação Direta de Inconstitucionalidade (ADI) 5435, ajuizada com pedido de liminar, questiona a validade do artigo 142 da Lei federal 13.097/2015. O artigo 142 da Lei 13.097/2015 alterou dispositivos da Lei 8.080/1990 para permitir a participação direta ou indireta, inclusive controle, de empresas ou de capital estrangeiro na assistência à saúde em diversos casos (artigo 23). Outra alteração permitiu a presença de empresas e de capital estrangeiro em atividades de apoio à assistência à saúde. Para o partido, as alterações são inconstitucionais porque tornaram regra a exceção prevista no artigo 199, parágrafo 3º, da Constituição Federal, além de ofenderem o princípio da proibição do retrocesso social. [...] De acordo com a legenda, além de enfraquecer o Sistema Único de Saúde, a abertura é temerária porque as empresas estrangeiras e o capital externo não ficarão sujeitos à autorização e fiscalização estatais. O PSOL argumenta que a escolha do constituinte por um sistema de saúde livre de participação estrangeira, exceto exceções, resume uma opção do povo brasileiro pela saúde como um direito de todos e dever do Estado (artigo 196 da CF) e tema de relevância pública (artigo 197 da CF). [...] O partido ainda entende que houve ofensa ao artigo 2º da Constituição Federal, pois a discussão sobre o capital estrangeiro na saúde foi inserida em medida provisória de forma imprópria, impedindo debate mais aprofundado sobre o tema, caso a tramitação tivesse o rito ordinário. Segundo a legenda, o Congresso Nacional feriu o princípio da separação de Poderes ao incluir diversas emendas na Medida Provisória (MP) 656, que divergiam do texto inicial apresentado pelo Executivo" (Site do STF).</t>
  </si>
  <si>
    <t xml:space="preserve">DIREITO ADMINISTRATIVO E OUTRAS MATÉRIAS DE DIREITO PÚBLICO | Servidor Público Civil | Sistema Remuneratório e Benefícios | Assistência à Saúde 
DIREITO ADMINISTRATIVO E OUTRAS MATÉRIAS DE DIREITO PÚBLICO | Serviços | Saúde </t>
  </si>
  <si>
    <t>11/12/2015 - Protocolado
11/12/2015 - Autuado
11/12/2015 - Distribuído à Min. Rosa Weber por prevenção (ADI 5239)
16/12/2015 - Adotado o rito do art. 12 da Lei 9.868/1999
26/07/2017 - Parecer da PGR pela improcedência do pedido</t>
  </si>
  <si>
    <t>02/07/2018 - CNTSS/CUT - Confederação Nacional dos Trabalhadores em Seguridade Social da CUT</t>
  </si>
  <si>
    <t>08/08/2019 - CNTSS/CUT - Confederação Nacional dos Trabalhadores em Seguridade Social da CUT: deferido</t>
  </si>
  <si>
    <t xml:space="preserve">PARTIDO HUMANISTA DA SOLIDARIEDADE - PHS 
e 
SINDICATO NACIONAL DAS ASSOCIAÇÕES DE FUTEBOL PROFISSIONAL E SUAS ENTIDADES ESTADUAIS DE ADMINISTRAÇÃO E LIGAS </t>
  </si>
  <si>
    <t>Partido político com representação no Congresso Nacional
Confederação sindical ou entidade de classe de âmbito nacional</t>
  </si>
  <si>
    <t>"O Partido Humanista da Solidariedade (PHS) e o Sindicato Nacional das Associações de Futebol Profissional questionam perante o Supremo Tribunal Federal (STF) a chamada Lei de Responsabilidade Fiscal do Esporte – LFRE (Lei 13.155/2015). Na Ação Direta de Inconstitucionalidade (ADI) 5450, o PHS e a entidade ligada à administração desportiva pedem a concessão de medida cautelar para suspender os efeitos de vários dispositivos da lei, sancionada em agosto do ano passado. Sustentam na ação que a lei, criada para tornar transparentes as atividades fiscais e financeiras dos clubes de futebol, atenta contra a autonomia das entidades desportivas, se valendo 'de instrumentos jurídicos que autorizam a ingerência e coerção do estado sobre ‘entidade de prática desportiva envolvida em competições de atletas profissionais’, assim como sobre as ‘ligas em que se organizarem e respectivas entidades de administração de desporto profissional’. Citam que as dívidas dos clubes de futebol brasileiros alcançam o montante de R$ 5,3 bilhões e reconhecem o interesse do Governo Federal em viabilizar o pagamento desses débitos e promover mudanças na gestão futebolística. Entretanto, afirmam que a Lei de Responsabilidade Fiscal do Esporte invade a independência dos clubes ao exigir alteração em estatutos, instituir a Autoridade Pública de Governança do Futebol, vincular a regularidade fiscal à habilitação dos clubes em torneios desportivos e autorizar intervenção administrativa em entidades privadas que, 'por disposição constitucional, gozam de autonomia em relação à sua organização e ao seu funcionamento'.  No mérito, pedem a procedência da ação para que os seguintes dispositivos da Lei 13.155/2015 sejam declarados inconstitucionais: artigo 5º (incisos II, IV e V parágrafo único), artigo 19 (inciso III), artigos 24, 25, 26 e 27, e a inconstitucionalidade parcial dos artigos 38 e 40, em razão de alegada violação aos princípios constitucionais da igualdade, do livre exercício profissional e da autonomia das entidades desportivas" (Site do STF).</t>
  </si>
  <si>
    <t>Responsabilidade Fiscal e Financeira</t>
  </si>
  <si>
    <t>Entidades desportivas</t>
  </si>
  <si>
    <t>Programa de Modernização da Gestão e de Responsabilidade Fiscal do Futebol Brasileiro (PROFUT)</t>
  </si>
  <si>
    <t xml:space="preserve">DIREITO ADMINISTRATIVO E OUTRAS MATÉRIAS DE DIREITO PÚBLICO | Controle de Constitucionalidade </t>
  </si>
  <si>
    <t>Deferimento parcial</t>
  </si>
  <si>
    <t xml:space="preserve"> CONFEDERAÇÃO NACIONAL DO TRANSPORTE - CNT </t>
  </si>
  <si>
    <t>"A Confederação Nacional do Transporte (CNT) ajuizou, no Supremo Tribunal Federal (STF), a Ação Direta de Inconstitucionalidade (ADI) 5474, com pedido de medida liminar, contra a Lei Federal 12.440/2011, que acrescenta o Título VII-A à Consolidação das Leis do Trabalho (CLT) para instituir a Certidão Negativa de Débitos Trabalhistas, a ser expedida pela Justiça do Trabalho, com o objetivo de atestar a inexistência de débitos oriundos de condenações trabalhistas. Tramitam no STF, sobre o mesmo tema, as ADIs 4742 e 4716, à qual a ADI 5474 foi apensada. A norma alterou ainda a Lei 8.666/1993, que tem como escopo a obrigatoriedade de apresentação da referida certidão em processos licitatórios. Por arrastamento, a CNT requer ainda a declaração de inconstitucionalidade da Resolução Administrativa 1.470/2011, do Conselho Superior do Tribunal Superior do Trabalho. Na ADI 5474, a entidade sustenta que a lei questionada viola o artigo 5º, caput e inciso LV (princípios da isonomia, do contraditório e da ampla defesa e o devido processo legal), o inciso XXI do artigo 37 (princípio da licitação pública), bem como o artigo 170, inciso IV e parágrafo único (princípios da concorrência e da livre iniciativa), todos da Constituição Federal (CF). [...] Para a entidade, o novo mecanismo de pagamento de débitos é coercitivo ao inserir sócios e ex-sócios de empresas condenadas, a despeito do contraditório e da ampla defesa, no banco de dados de devedores trabalhistas. De acordo com a CNT, com a interpretação equivocada da lei pela Justiça do Trabalho, que originou a Resolução 1.470/2011 do TST, tornou-se recorrente, nas instâncias inferiores, a inclusão no banco de dados de responsáveis que não figuraram no polo passivo da reclamação trabalhista. [...] Além disso, a lei questionada, ao limitar as atividades da sociedade empresária condenada, impedindo-a de participar de certames licitatórios, viola o princípio constitucional da isonomia no processo licitatório e o princípio da livre iniciativa" (Site do STF).</t>
  </si>
  <si>
    <t>Dias Toffoli</t>
  </si>
  <si>
    <t>Convênios e parcerias</t>
  </si>
  <si>
    <t>Certidão Negativa de Débitos Trabalhistas (CNDT)</t>
  </si>
  <si>
    <t>Justiça do trabalho</t>
  </si>
  <si>
    <t xml:space="preserve">DIREITO TRIBUTÁRIO | Crédito Tributário | CND/Certidão Negativa de Débito </t>
  </si>
  <si>
    <t>ADI 4716</t>
  </si>
  <si>
    <t>Retirado</t>
  </si>
  <si>
    <t xml:space="preserve">CONFEDERAÇÃO NACIONAL DO COMÉRCIO DE BENS, SERVICOS E TURISMO - CNC </t>
  </si>
  <si>
    <t>"A Confederação Nacional do Comércio (CNC) ajuizou Ação Direta de Inconstitucionalidade (ADI 4742) no Supremo Tribunal Federal (STF), na qual pede liminar para suspender os efeitos da Lei 12.440/2011, que criou a Certidão Negativa de Débito Trabalhista (CNDT), tornando obrigatória sua apresentação pelas empresas interessadas em participar de procedimentos licitatórios. A CNDT é uma espécie de certificado de que a empresa não tem débitos para com empregados e tem validade de seis meses. No mérito, a CNC pede que o STF declare a lei inconstitucional. Para a CNC, a exigência de que as empresas apresentem certidão negativa como pré-requisito para participarem de licitações públicas contraria dispositivos constitucionais, entre eles o direito à ampla defesa e ao contraditório (artigo 5º, inciso LV, da Constituição Federal). Outro argumento da CNC é o de que a lei instituiu uma 'coação' às empresas em prejuízo do pleno emprego. 'A exigência da certidão negativa de débitos trabalhistas nada mais é do que uma forma de coagir o devedor a efetuar o pagamento, sob pena de ter prejuízos sem precedentes. Cumpre esclarecer que não estamos aqui protegendo os maus pagadores, mas sim aquela empresa que prioriza a manutenção dos empregos em detrimento de pagamento de débitos que podem ser quitados de outras formas', argumenta a CNC. A Confederação acrescenta que há inúmeros mecanismos utilizados pela Justiça do Trabalho para proteger o trabalhador, mas nenhum deles é tão 'catastrófico' quanto a CNDT, nem mesmo a 'malfadada penhora on-line'” (Site do STF).</t>
  </si>
  <si>
    <t>DIREITO DO TRABALHO
DIREITO TRIBUTÁRIO | Crédito Tributário | CND/Certidão Negativa de Débito</t>
  </si>
  <si>
    <t>CONFEDERAÇÃO NACIONAL DA INDÚSTRIA - CNI</t>
  </si>
  <si>
    <t>"A Confederação Nacional da Indústria (CNI) ajuizou Ação Direta de Inconstitucionalidade (ADI 4716) no Supremo Tribunal Federal (STF) para questionar a Lei nº 12.440/2011, que instituiu a Certidão Negativa de Débito Trabalhista (CNDT), tornando obrigatória sua apresentação pelas empresas interessadas em participar de procedimentos licitatórios. De acordo com a lei que inseriu tal dispositivo na CLT (Consolidação das Leis do Trabalho), a CNDT tem validade de 180 dias e certificará a empresa que não possuir débitos perante a Justiça do Trabalho. No STF, a confederação que representa o ramo industrial brasileiro argumenta que não está se voltando contra a concepção de 'um documento oficial, de caráter meramente cadastral e informativo, que retrate o andamento de demandas trabalhistas contra empresas', mas sim contra os critérios previstos na lei que resultarão na inclusão de empresas no denominado Banco Nacional de Devedores Trabalhistas (BNDT) e na negativa de fornecimento da certidão. Para a confederação, esses critérios desrespeitam os princípios constitucionais do contraditório e da ampla defesa (art.5º, inciso LV, da Constituição). 'Sem qualquer ressalva, a lei impugnada impede a obtenção da CNDT pelas empresas que, embora sujeitas à execução de decisões transitadas em julgado, ainda estejam a lançar mão de meios processuais disponíveis para alcançar a suspensão da exigibilidade do crédito contra elas cobrado, principalmente no período que medeia a oferta e a aceitação de garantias, ou mesmo quando essas empresas recorram à exceção de pré-executividade', salienta a CNI. Para a CNI, a Lei nº 12.440/2011 'despreza inteiramente' a aplicação do princípio do contraditório e da ampla defesa em qualquer fase processual. [...] A ADI questiona a exigência legal de apresentação da Certidão Negativa de Débito Trabalhista (CNDT) como requisito de participação em licitações" (Site do STF).</t>
  </si>
  <si>
    <t>ADI 4742
ADI 5474</t>
  </si>
  <si>
    <t>06/08/2013 - ANAMATRA - Associação Nacional dos Magistrados da Justiça do Trabalho</t>
  </si>
  <si>
    <t>01/09/2014 - ANAMATRA - Associação Nacional dos Magistrados da Justiça do Trabalho: deferido</t>
  </si>
  <si>
    <t xml:space="preserve"> PROCURADOR-GERAL DA REPÚBLICA</t>
  </si>
  <si>
    <t>"A ação foi ajuizada pelo procurador-geral da República, Rodrigo Janot, contra dispositivos da Constituição do Ceará e da Lei estadual 12.160/1993, que tratam de prazos de prescrição e decadência no âmbito dos tribunais de contas do estado e dos municípios do Ceará (TCE/CE e TCM/CE). Conforme a ação, as disposições questionadas, ao determinar a aplicação de prazo prescricional e decadencial a todos os processos administrativos relativos a administradores e demais responsáveis – de competência do Tribunal de Contas Estadual e dos Tribunais de Contas dos Municípios –, afrontaram a cláusula de imprescritibilidade do artigo 37, parágrafo 5º, da Constituição Federal, relativa às ações de ressarcimento de danos causados ao erário. O procurador-geral também alega violação ao princípio da simetria, pois, segundo Janot, o modelo de organização, composição e fiscalização dos tribunais de contas (artigos 73 a 75 da Constituição) deve ser reproduzido pelos estados-membros. 'Não há espaço, nesse tema, para inovação por parte do poder constituinte estadual', ressalta. 'É inconstitucional a fixação de prazo prescricional em procedimentos administrativos da competência de tribunais de contas, no que alcance pretensões estatais – que, nesse caso, são de toda coletividade – de ressarcimento de danos causados ao patrimônio público'. O procurador-geral questiona os artigos 76, parágrafo 5º, e 78,  parágrafo 7º, da Constituição do Estado do Ceará, na redação da Emenda Constitucional 76, de 21 de dezembro de 2012 e os artigos 35-A, 35-B, 35-C e 35-D, da Lei 12.160/1993, acrescidos pela Lei 15.516/2014, do Estado do Ceará. Alternativamente, pede a declaração de nulidade parcial, sem redução de texto, de tais dispositivos 'a fim de excluir de seu campo de incidência procedimentos de competência das cortes de contas que visem a ressarcimento de danos causados ao erário por gestores públicos'" (Site do STF).</t>
  </si>
  <si>
    <t xml:space="preserve">DIREITO ADMINISTRATIVO E OUTRAS MATÉRIAS DE DIREITO PÚBLICO | Entidades Administrativas / Administração Pública | Tribunal de Contas 
DIREITO CIVIL | Fatos Jurídicos | Prescrição e Decadência </t>
  </si>
  <si>
    <t>29/04/2016 - Distribuído ao Min. Edson Fachin
02/05/2016 - Adotado o rito do art. 12 da Lei 9.868/1999
09/08/2017 - Parecer da PGR pela procedência do pedido</t>
  </si>
  <si>
    <t>REDE SUSTENTABILIDADE</t>
  </si>
  <si>
    <t>ADI buscando o "reconhecimento da inconstitucionalidade formal da Lei nº 13.429, de 2017, com a sua definitiva fulminação, in totum, da ordem jurídica pátria", lei que instituiu a possibilidade de terceirização de atividades-fim. Pedem ainda sucessivamente, a declaração da inconstitucionalidade de "quaisquer interpretações que autorizem a terceirização nas atividades finalísticas das organizações em geral, públicas ou privadas, no tocante aos contratos de trabalho em geral"; a declaração da inconstitucionalidade de "quaisquer interpretações ou atos normativos infralegais que autorizem a terceirização, no âmbito da Administração Pública (inclusive nas empresas públicas e sociedades de economia mista exploradoras de atividades econômicas) em atividades para as quais existam cargos, empregos ou funções públicas legalmente instituídos, relativos à atividade finalística ou acessória"; e ainda po reconhcimento de "que a terceirização das atividades-fim, em sede de contratos sem prazo determinado, apenas alcança as atividades acessórias de uma organização ('serviços determinados e específicos', nos exatos termos da inclusão do art. 4º-A, pela Lei nº 6.019, de 1974), não se espraiando para as suas atividades finalísticas, nos moldes da literalidade da legislação de regência" (Trechos da petição inicial).</t>
  </si>
  <si>
    <t>Gilmar Mendes</t>
  </si>
  <si>
    <t>Atividade-fim</t>
  </si>
  <si>
    <t>DIREITO DO TRABALHO | Contrato Individual de Trabalho | Contrato de Trabalho Temporário 
DIREITO DO TRABALHO | Responsabilidade Solidária / Subsidiária | Tomador de Serviços / Terceirização 
DIREITO DO TRABALHO | Contrato Individual de Trabalho | Alteração Contratual ou das Condições de Trabalho</t>
  </si>
  <si>
    <t>03/04/2017 - Protocolado
03/04/2017 - Autuado
03/04/2017 - Distribuído ao Min. Gilmar Mendes
10/04/2017 - Adotado o rito do art. 12 da Lei 9.868/1999
11/07/2017 - Parecer da PGR pela procedência</t>
  </si>
  <si>
    <t>ADI 5735
ADI 5695
ADI 5686
ADI 5687</t>
  </si>
  <si>
    <t>12/05/2017 - SINJUFEGO - Sindicato dos Servidores do Poder Judiciário Federal em Goiás, SINDIJUFE-RO/AC - Sindicato dos Servidores do Poder Judiciário Federal de Rondônia e Acre, SINDJUFE/MS - Sindicato dos Servidores do Poder Judiciário Federal e Ministério Público da União em Mato Grosso do Sul, SINPECPF - Sindicato Nacional dos Servidores do Plano Especial de Cargos da Polícia Federal, AOJUSTRA - Associação dos Oficiais de Justiça Avaliadores Federais Federais da Justiça do Trabalho da 2ª Região, AGEPOLJUS - Associação Nacional dos Agentes de Segurança do Poder Judiciário da União, SINDITAMARATY - Sindicato Nacional dos Servidores do Ministério das Relações Exteriores, SITRAEMG - Sindicato dos Trabalhadores do Poder Judiciário Federal no Estado de Minas Gerais, SISEJUFE/RJ - Sindicato dos Servidores das Justiças Federais do Estado do Rio de Janeiro, SINDPFA - Sindicato Nacional dos Peritos Federais Agrários e SINPOJUD/BA - Sindicatoo Poder Judiciário do Estado da Bahia
02/07/2017 - CEBRASSE - Central Brasileira do Setor de Serviços
25/08/2017 - FEBRATEL - Federação Brasileira de Telecomunicações
11/09/2017 - Federação Nacional das Empresas de Serviços e Limpeza Ambiental
02/10/2017 - UBAU - União Brasileira dos Agraristas Universitários
16/10/2017 - CUT - Central Única dos Trabalhadores
21/11/2017 - CNI - Confederação Nacional da Indústria
14/12/2017 - CONATEC - Confederação Nacional dos Trabalhadores em Edifícios e Condomínios
21/02/2018 - CONTRICOM - Confederação Nacional dos Trabalhadores na Indústria da Construção e do Mobiliário</t>
  </si>
  <si>
    <t>12/03/2019 - SINJUFEGO - Sindicato dos Servidores do Poder Judiciário Federal em Goiás, SINDIJUFE-RO/AC - Sindicato dos Servidores do Poder Judiciário Federal de Rondônia e Acre, SINDJUFE/MS - Sindicato dos Servidores do Poder Judiciário Federal e Ministério Público da União em Mato Grosso do Sul, SINPECPF - Sindicato Nacional dos Servidores do Plano Especial de Cargos da Polícia Federal, AOJUSTRA - Associação dos Oficiais de Justiça Avaliadores Federais Federais da Justiça do Trabalho da 2ª Região, AGEPOLJUS - Associação Nacional dos Agentes de Segurança do Poder Judiciário da União, SINDITAMARATY - Sindicato Nacional dos Servidores do Ministério das Relações Exteriores, SITRAEMG - Sindicato dos Trabalhadores do Poder Judiciário Federal no Estado de Minas Gerais, SISEJUFE/RJ - Sindicato dos Servidores das Justiças Federais do Estado do Rio de Janeiro, SINDPFA - Sindicato Nacional dos Peritos Federais Agrários e SINPOJUD/BA - Sindicatoo Poder Judiciário do Estado da Bahia: deferido
12/03/2019 - CEBRASSE - Central Brasileira do Setor de Serviços: deferido
12/03/2019 - FEBRATEL - Federação Brasileira de Telecomunicações: deferido
12/03/2019 - Federação Nacional das Empresas de Serviços e Limpeza Ambiental: deferido
12/03/2019 - UBAU - União Brasileira dos Agraristas Universitários: deferido
12/03/2019 - CUT - Central Única dos Trabalhadores: deferido
12/03/2019 - CNI - Confederação Nacional da Indústria: deferido
12/03/2019 - CONATEC - Confederação Nacional dos Trabalhadores em Edifícios e Condomínios: deferido
12/03/2019 - CONTRICOM - Confederação Nacional dos Trabalhadores na Indústria da Construção e do Mobiliário: deferido</t>
  </si>
  <si>
    <t>CONFEDERAÇÃO NACIONAL DAS PROFISSOES LIBERAIS</t>
  </si>
  <si>
    <t>ADI com pedido de que seja "declarada inconstitucional a lei nº 13.429/17 de 31 de março de 2017, e  em especial o seu art. 1º, que deu nova redação aos arts. 2º e 9º, § 3º, da Lei nº 6.019, de 03 de janeiro de 1974, na parte em que trata de expansão da possibilidade de terceirização das atividades laborais a qualquer tipo de atividade e, no tangente à lei como um todo, seja dada à terceirização interpretação conforme à Constituição, para que, no referente às atividades-meio, seja limitada às condições que forem alvitradas por esse Excelso Pretório, a seu juízo, tendo-se em vista o caráter aberto dos pedidos de ajustamento das leis ordinárias à Constituição do Brasil" (Trechos da petição inicial)</t>
  </si>
  <si>
    <t>DIREITO DO TRABALHO | Responsabilidade Solidária / Subsidiária | Tomador de Serviços / Terceirização 
DIREITO DO TRABALHO | Contrato Individual de Trabalho | Contrato de Trabalho Temporário 
DIREITO DO TRABALHO | Contrato Individual de Trabalho | Alteração Contratual ou das Condições de Trabalho</t>
  </si>
  <si>
    <t>ADI 5685</t>
  </si>
  <si>
    <t>06/04/2017 - CNPL - Confederação Nacional das Profissões Liberais
03/07/2017 - CEBRASSE - Central Brasileira do Setor de Serviços
25/08/2017 - FEBRATEL - Federação Brasileira de Telecomunicações
21/11/2017 - CNI - Confederação Nacional da Indústria</t>
  </si>
  <si>
    <t>14/03/2019 - CNPL - Confederação Nacional das Profissões Liberais: deferido
14/03/2019 - CEBRASSE - Central Brasileira do Setor de Serviços: deferido
14/03/2019 - FEBRATEL - Federação Brasileira de Telecomunicações: deferido
14/03/2019 - CNI - Confederação Nacional da Indústria: deferido</t>
  </si>
  <si>
    <t>PARTIDO DOS TRABALHADORES - PT
e
PARTIDO COMUNISTA DO BRASIL - PCdoB</t>
  </si>
  <si>
    <t>Partido político com representação no Congresso Nacional
Partido político com representação no Congresso Nacional</t>
  </si>
  <si>
    <t>ADI contra a lei que aprovou a terceirização de atividades-fim. "Pede-se que seja declarada a inconstitucionalidade formal do inteiro teor da lei, posto que não foi válida sua condução conclusiva ainda na fase do Poder Legislativo, pelo que a sanção há de ser anulada; a inconstitucionalidade material, em razão da afronta de seu conteúdo às disposições constitucionais que tratam e asseguram os direitos sociais com status de cláusulas pétreas; seja declarada a inconstitucionalidade sem redução de texto (interpretação conforme) do art. 4º-A, caput, e art. 5º-A, caput introduzidos na Lei 6.019, de 1974, pela Lei 13.429, de 2017, para afastar entendimento de que está autorizada a aplicação da terceirização para a atividade-fim da empresa tomadora de serviços; declarada a inconstitucionalidade do Art. 2º, caput e §2º com redação dada pelo Art. 1º da Lei 13.429, de 2017, em conjunto com a disposição dos parágrafos 1º e 2º do Art. 10 todos que alteram a Lei 6019/1974, por sua afronta direta à dignidade imposta pela Constituição para os contratos de trabalho, por sua conformação típica da violação ao princípio do não retrocesso social; declarada a inconstitucionalidade: - dos art. 10 e do §2º do art.4º-A, ambos introduzidos na Lei 6.019, 1974, por positivar a não configuração de vínculo empregatício e implicar em violação ao caput do art. 5º da Constituição Federal; do art. 2º, § 1º da lei 6.019, de 1974, incluído pela lei 13.429, de 2017, da seguinte frase contida no dispositivo: '..., salvo nos casos previstos em lei.', por violar o direito de greve insculpido no art. 9º da Constituição Federal; declarada inconstitucionalidade sem redução de texto (interpretação conforme) do art. 5º-A da Lei 6.019, de 1974, incluído pela lei 13.429, de 2017,assegurando-se a igualdade de direitos entre os trabalhadores terceirizados e os trabalhadores das empresas tomadoras de serviço; declarada inconstitucionalidade sem redução de texto (interpretação conforme) dos arts. 4º-A e 5º-A acrescidos pela Lei n.º 13.429/2017 à Lei n.º 6.019/1974, para afastar sua incidência das atividades finalísticas dos órgãos e entidades da administração pública direta e indireta" (Trechos da petição inicial).</t>
  </si>
  <si>
    <t>12/05/2017 - SINJUFEGO - Sindicato dos Servidores do Poder Judiciário Federal em Goiás, SINDIJUFE-RO/AC - Sindicato dos Servidores do Poder Judiciário Federal de Rondônia e Acre, SINDJUFE/MS - Sindicato dos Servidores do Poder Judiciário Federal e Ministério Público da União em Mato Grosso do Sul, SINPECPF - Sindicato Nacional dos Servidores do Plano Especial de Cargos da Polícia Federal, AOJUSTRA - Associação dos Oficiais de Justiça Avaliadores Federais Federais da Justiça do Trabalho da 2ª Região, AGEPOLJUS - Associação Nacional dos Agentes de Segurança do Poder Judiciário da União, SINDITAMARATY - Sindicato Nacional dos Servidores do Ministério das Relações Exteriores, SITRAEMG - Sindicato dos Trabalhadores do Poder Judiciário Federal no Estado de Minas Gerais, SISEJUFE/RJ - Sindicato dos Servidores das Justiças Federais do Estado do Rio de Janeiro, SINDPFA - Sindicato Nacional dos Peritos Federais Agrários e SINPOJUD/BA - Sindicatoo Poder Judiciário do Estado da Bahia
03/07/2017 - CEBRASSE - Central Brasileira do Setor de Serviços
25/08/2017 - FEBRATEL - Federação Brasileira de Telecomunicações
21/11/2017 - CNI - Confederação Nacional da Indústria</t>
  </si>
  <si>
    <t>14/03/2019 - SINJUFEGO - Sindicato dos Servidores do Poder Judiciário Federal em Goiás, SINDIJUFE-RO/AC - Sindicato dos Servidores do Poder Judiciário Federal de Rondônia e Acre, SINDJUFE/MS - Sindicato dos Servidores do Poder Judiciário Federal e Ministério Público da União em Mato Grosso do Sul, SINPECPF - Sindicato Nacional dos Servidores do Plano Especial de Cargos da Polícia Federal, AOJUSTRA - Associação dos Oficiais de Justiça Avaliadores Federais Federais da Justiça do Trabalho da 2ª Região, AGEPOLJUS - Associação Nacional dos Agentes de Segurança do Poder Judiciário da União, SINDITAMARATY - Sindicato Nacional dos Servidores do Ministério das Relações Exteriores, SITRAEMG - Sindicato dos Trabalhadores do Poder Judiciário Federal no Estado de Minas Gerais, SISEJUFE/RJ - Sindicato dos Servidores das Justiças Federais do Estado do Rio de Janeiro, SINDPFA - Sindicato Nacional dos Peritos Federais Agrários e SINPOJUD/BA - Sindicatoo Poder Judiciário do Estado da Bahia: deferido
14/03/2019 - CEBRASSE - Central Brasileira do Setor de Serviços: deferido
14/03/2019 - FEBRATEL - Federação Brasileira de Telecomunicações: deferido
14/03/2019 - CNI - Confederação Nacional da Indústria: deferido</t>
  </si>
  <si>
    <t xml:space="preserve">CONFEDERAÇÃO NACIONAL DOS TRABALHADORES NA INDUSTRIA QUÍMICA
e
CONFEDERAÇÃO NACIONAL DOS TRABALHADORES NAS INDUSTRIAS TÊXTIL, VESTUARIO, COURO E CALÇADOS </t>
  </si>
  <si>
    <t>Confederação sindical ou entidade de classe de âmbito nacional
Confederação sindical ou entidade de classe de âmbito nacional</t>
  </si>
  <si>
    <t>ADI em face da integralidade dos artigos da Lei nº 13.429 de 31 de março de 2017, que alterou a Lei nº 6.019/74, sobre terceirização. Pede-se que a lei seja declarada inconstitucional, por "flagrante violação dos comandos constitucionais constantes dos artigos 1º, III; do caput do artigo 5º, bem como com a integralidade do alcance normativo do artigo 7º, em especial do seu inciso XXXII; do artigo 8º, caput; do artigo 170, caput, em conjunto com o seu inciso III e do artigo 193, todos da Constituição da República"; e "alternativamente a declaração da inconstitucionalidade sem redução de texto dos art. 4º-A, caput, in fine, da Lei nº 6.019/74, com as alterações promovidas pela Lei nº 13.429/17, para declarar inconstitucionais quaisquer interpretações que autorizem a terceirização nas atividades finalísticas das organizações em geral, públicas ou privadas, no tocante aos contratos de trabalho em geral; assim como a declaração da inconstitucionalidade com redução de texto do art. 9º, § 3º, da Lei nº 6.019/74, com as alterações promovidas pela Lei nº 13.429/17, para declarar inconstitucional a expressão 'e atividades-fim', impedindo, desse modo, quaisquer interpretações que autorizem a terceirização nas atividades finalísticas das organizações em geral, públicas ou privadas, no tocante aos contratos de trabalho temporário e, por via de consequência, a inconstitucionalidade por arrastamento dos demais artigos das referidas leis" (Trechos da petição inicial).</t>
  </si>
  <si>
    <t>25/08/2017 - FEBRATEL - Federação Brasileira de Telecomunicações
21/11/2017 - CNI - Confederação Nacional da Indústria</t>
  </si>
  <si>
    <t>14/03/2019 - FEBRATEL - Federação Brasileira de Telecomunicações: deferido
14/03/2019 - CNI - Confederação Nacional da Indústria: deferido</t>
  </si>
  <si>
    <t>"O procurador-geral da República, Rodrigo Janot, apresentou ao Supremo Tribunal Federal (STF) Ação Direta de Inconstitucionalidade (ADI 5735) contra a Lei 13.429/2017 (Lei das Terceirizações). Além de apontar vícios na tramitação do projeto legislativo que resultou na lei, Janot sustenta que o texto aprovado viola diversos dispositivos constitucionais. Segundo o procurador-geral, a ampliação 'desarrazoada' do regime de locação de mão de obra temporária para atender 'demandas complementares' das empresas, aliada à triplicação do prazo máximo do contrato temporário de três meses para 270 dias, rompe com o caráter excepcional do regime de intermediação de mão de obra, viola o regime constitucional de emprego socialmente protegido (artigo 7º, inciso 1º, da Constituição Federal), esvazia a eficácia dos direitos fundamentais sociais dos trabalhadores (artigos 1º, 7º a 11, 170, incisos VII e VIII, e 193) e vulnera o cumprimento, pelo Brasil, da Declaração de Filadélfia e das Convenções 29 e 155 da Organização Internacional do Trabalho (OIT). Ao pedir a suspensão liminar da eficácia de diversos dispositivos da lei, o procurador-geral argumenta que, se forem mantidos seus efeitos, 'grande contingente, de milhares de postos de emprego direto, pode ser substituído por locação de mão de obra temporária e por empregos terceirizados em atividades finalísticas, com precaríssima proteção social'. Segundo o pedido, 'novos postos de trabalho em atividades finalísticas de empresas públicas e privadas também podem ser submetidos a regime de terceirização, enquanto se aguarda julgamento de mérito da demanda, com afronta de dificílima reversão às normas constitucionais afetadas e impacto direto na vida dos trabalhadores'" (Site do STF).</t>
  </si>
  <si>
    <t>Trabalho temporário</t>
  </si>
  <si>
    <t>DIREITO DO TRABALHO | Responsabilidade Solidária / Subsidiária | Tomador de Serviços / Terceirização 
DIREITO DO TRABALHO | Contrato Individual de Trabalho | Contrato de Trabalho Temporário</t>
  </si>
  <si>
    <t>02/07/2017 - CEBRASSE - Central Brasileira do Setor de Serviços
25/08/2017 - FEBRATEL - Federação Brasileira de Telecomunicações
05/09/2017 - CNSP - Confederação Nacional dos Servidores Públicos e ANSJ - Associação Nacional dos Servidores do Poder Judiciário
06/10/2017 - AOJUSTRA - Associação dos Oficiais de Justiça Avaliadores Federais da Justiça do Trabalho da 2ª Região, SINDIQUINZE - Sindicato dos Servidores Públicos Federais da Justiça do Trabalho da 15ª Região, SINDJUFE/MS - Sindicato dos Servidores do Poder Judiciário Federal e Ministério Público da União em Mato Grosso do Sul, SINJUFE/GO - Sindicato dos Servidores do Poder Judiciário Federal no Estado de Goiás, SISEJUFE/RJ -Sindicato dos Servidores das Justiças Federais no Estado do Rio de Janeiro, SITRAEMG - Sindicato dos Trabalhadores do Poder Judiciário Federal no Estado de Minas Gerais e SINDIJUFE-ROAC - Sindicato dos Servidores do Poder Judiciário Federal de Rondônia e Acre
06/10/2017 - SINDPECPF - Sindicato Nacional Servidores do Plano Especial de Cargos da Polícia Federal
11/10/2017 - FENAPEF - Federação Nacional dos Policiais Federais
20/10/2017 - CONSIF - Confederação Nacional do Sistema Financeiro
14/11/2017 - FENASSOJAF - Federação Nacional das Associações de Oficiais de Justiça Avaliadores Federais e SINTRAJUD - Sindicato dos Trabalhadores do Judiciário Federal no Estado de São Paulo
21/11/2017 - CNI - Confederação Nacional da Indústria
13/11/2018 - ANAMATRA - Associação Nacional dos Magistrados da Justiça do Trabalho</t>
  </si>
  <si>
    <t>05/09/2017 - CEBRASSE - Central Brasileira do Setor de Serviços: deferido
05/09/2017 - FEBRATEL - Federação Brasileira de Telecomunicações: deferido
05/09/2017 - CNSP - Confederação Nacional dos Servidores Públicos e ANSJ - Associação Nacional dos Servidores do Poder Judiciário: deferido
11/10/2017 - AOJUSTRA - Associação dos Oficiais de Justiça Avaliadores Federais da Justiça do Trabalho da 2ª Região, SINDIQUINZE - Sindicato dos Servidores Públicos Federais da Justiça do Trabalho da 15ª Região, SINDJUFE/MS - Sindicato dos Servidores do Poder Judiciário Federal e Ministério Público da União em Mato Grosso do Sul, SINJUFE/GO - Sindicato dos Servidores do Poder Judiciário Federal no Estado de Goiás, SISEJUFE/RJ -Sindicato dos Servidores das Justiças Federais no Estado do Rio de Janeiro, SITRAEMG - Sindicato dos Trabalhadores do Poder Judiciário Federal no Estado de Minas Gerais e SINDIJUFE-ROAC - Sindicato dos Servidores do Poder Judiciário Federal de Rondônia e Acre: deferido
11/10/2017 - SINDPECPF - Sindicato Nacional Servidores do Plano Especial de Cargos da Polícia Federal: deferido
12/03/2019 - FENAPEF - Federação Nacional dos Policiais Federais: deferido
12/03/2019 - CONSIF - Confederação Nacional do Sistema Financeiro: deferido
12/03/2019 - FENASSOJAF - Federação Nacional das Associações de Oficiais de Justiça Avaliadores Federais: deferido
12/03/2019 - CNI - Confederação Nacional da Indústria: deferido
12/03/2019 - ANAMATRA - Associação Nacional dos Magistrados da Justiça do Trabalho: deferido</t>
  </si>
  <si>
    <t>CONSELHO FEDERAL DA ORDEM DOS ADVOGADOS DO BRASIL - CFOAB</t>
  </si>
  <si>
    <t>CFOAB</t>
  </si>
  <si>
    <t>ADI "em face de ato normativo constante da Resolução n. 181, de 7 de agosto de 2017, editada pelo Conselho Nacional do Ministério Público – CNMP" "que dispõe sobre a instauração e tramitação do procedimento investigatório criminal a cargo do Ministério Público". Segundo o impetrante, "analisando o ato normativo, verifica-se que os arts. 1º, caput, 2º inciso V, 7º, incisos I, II e III e 18 se encontram eivados de inconstitucionalidade, na medida em usurpa a competência privativa da União (art. 22, I, da CF) e da instituição policial; extrapola o poder regulamentar conferido ao Conselho Nacional do Ministério Público (art. 130-A, §2º, I, da CF); ofende os princípios da reserva legal, segurança jurídica (art. 5º, caput, da CF), indisponibilidade da ação penal (art. 129, I, da CF), imparcialidade (art. 37, da CF), impessoalidade (art. 37, da CF) ampla defesa (art. LV, da CF), contraditório (art. LV, da CF), devido processo legal (art. 5, LIV, da CF) e inviolabilidade de domicílio (5º, inc. XI, da CF)" (Trechos da petição inicial).</t>
  </si>
  <si>
    <t>Ricardo Lewandowski</t>
  </si>
  <si>
    <t>Processo Penal</t>
  </si>
  <si>
    <t>Ministério Público</t>
  </si>
  <si>
    <t>Investigação</t>
  </si>
  <si>
    <t xml:space="preserve">DIREITO ADMINISTRATIVO E OUTRAS MATÉRIAS DE DIREITO PÚBLICO | Controle de Constitucionalidade 
DIREITO PROCESSUAL CIVIL E DO TRABALHO | Ministério Público 
DIREITO PROCESSUAL PENAL | Investigação Penal </t>
  </si>
  <si>
    <t>13/10/2017 - Protocolado
13/10/2017 - Autuado
13/10/2017 - Distribuído ao Min. Ricardo Lewandowski por prevenção (ADI 5790)</t>
  </si>
  <si>
    <t>08/11/2017 - CONAMP - Associação Nacional dos Membros do Ministério Público e ANPR - Associação Nacional  dos Procuradores da República
27/11/2017 - ADPF - Associação Nacional dos Delegados de Polícia Federal
21/08/2018 - ABRACRIM - Associação Brasileira dos Advogados Criminalistas
05/04/2019 - ANADEP - Associação Nacional das Defensoras e dos Defensores Públicos
12/04/2019 - AJUFE - Associação dos Juízes Federais do Brasil</t>
  </si>
  <si>
    <t>GOVERNADOR DO ESTADO DE RONDÔNIA</t>
  </si>
  <si>
    <t>Governador de Estado ou do Distrito Federal</t>
  </si>
  <si>
    <t>ADI em face da Lei nº 4.012, de 28 de março de 2017, do Estado de Rondônia, que "dispõe sobre a proibição de cobrança de Imposto sobre Operações Relativas à Circulação de Mercadorias e sobre Prestações de Serviços de Transportes Interestadual e Intermunicipal e de Comunicação – ICMS de Igrejas e Templos Religiosos de qualquer culto”, por afrontar o artigo 113 do Ato das Disposições Constitucionais Transitórias, inserido pela Emenda Constitucional nº 95, de 15 de dezembro de 2016" (Trecho da petição inicial).
"Por maioria, o Plenário do Supremo Tribunal Federal (STF), em sessão virtual, declarou a inconstitucionalidade da Lei 4.012/2017, de Rondônia, que proíbe a cobrança do Imposto sobre Circulação de Mercadorias e Serviços (ICMS) sobre as contas de luz, água, telefone e gás de igrejas e templos religiosos. [...] O relator, ministro Alexandre de Moraes, afirmou que o efeito pretendido pela lei não está amparado pela imunidade prevista no artigo 150, inciso VI, alínea 'b', da Constituição Federal (CF). O dispositivo veda a cobrança de impostos sobre templos de qualquer culto. Segundo ele, a jurisprudência do STF é no sentido de que essa imunidade impede a caracterização da relação tributária apenas na hipótese em que a entidade imune é contribuinte de direito do tributo, tal como afirmado no julgamento do RE 608.872, em sede de repercussão geral, e que se firmou a seguinte tese 'a imunidade tributária subjetiva aplica-se a seus beneficiários na posição de contribuinte de direito, mas não na de simples contribuinte de fato, sendo irrelevante para a verificação da existência do beneplácito constitucional a repercussão econômica do tributo envolvido'. De acordo com o ministro Alexandre de Moraes, ao conferir tratamento favorável às entidades religiosas na cobrança do ICMS sobre as contas de luz, água, telefone e gás, a norma concedeu favor fiscal aos reais contribuintes dessa atividade, as empresas prestadoras desses serviços. Dessa forma, é necessário o atendimento aos requisitos estabelecidos pela CF para a proposição e trâmite legislativo dessa matéria, como a exigência de lei específica e a acomodação das consequências orçamentárias geradas. O relator apontou que a Constituição Federal exige que as renúncias de receita sejam seriamente analisadas pelas instituições, acolhendo recomendações internacionais que estimulam a criação de instrumentos de conexão dos gastos tributários com a realidade orçamentária dos governos" (Site do STF).</t>
  </si>
  <si>
    <t>Igrejas e templos</t>
  </si>
  <si>
    <t xml:space="preserve">DIREITO CIVIL | Pessoas Jurídicas | Organizações Religiosas 
DIREITO TRIBUTÁRIO | Impostos | ICMS/ Imposto sobre Circulação de Mercadorias </t>
  </si>
  <si>
    <t>Deferimento</t>
  </si>
  <si>
    <t>Pertinência</t>
  </si>
  <si>
    <t xml:space="preserve">ASSOCIAÇÃO NACIONAL DOS DEFENSORES PÚBLICOS - ANADEP </t>
  </si>
  <si>
    <t>ADI "contra a Lei Complementar Estadual catarinense nº. 684 de 2016 (doc. 5) e contra o inciso II, alíneas 'a', 'b', 'c' e 'd', e §§ 1º e 2º, todos do art. 2º da Lei Complementar Estadual catarinense nº 188, de 30 de dezembro de 1999 (doc. 6), com a redação dada pela Lei Complementar Estadual catarinense nº 723 de 13 de julho de 2018". A primeira norma instituiu o "Fundo de Acesso à Justiça (FAJ), regido por esta Lei Complementar e vinculado à Defensoria Pública do Estado de Santa Catarina (DPE), em substituição ao Fundo Especial da Defensoria Dativa, criado pela Lei Complementar nº 391, de 18 de outubro de 2007" e o art. 2º da Lei Complementar Estadual catarinense nº 188 trata "da receita do Fundo de Reaparelhamento da Justiça (FRJ), originária dos atos e serviços notariais e registrais". Segundo a impetrante, as lei "são formalmente inconstitucionais, por ostentarem flagrante vício de iniciativa (art. 134, § 4º, conjugado com os artigos 93, caput, e 96, II da Constituição Federal). Também esses dispositivos são materialmente inconstitucionais por violarem as autonomias administrativa, funcional e financeira da Defensoria Pública de Santa Catarina, imiscuindo-se em sua prerrogativa de iniciativa de sua proposta orçamentária (art. 134, §§ 2º e 4º). Ainda os dispositivos das Leis Complementares Estaduais acima transcritos violam as normas constitucionais que garantem o direito fundamental à assistência jurídica integral e gratuita por Defensores Públicos aprovados em concurso público e que determinam a expansão – e não o atrofiamento/sucateamento - institucional da Defensoria Pública autônoma (artigos 5º, inciso LXXIV; 37, caput da Constituição, c.c. art. 98 do ADCT)" (Trecho da petição inicial).</t>
  </si>
  <si>
    <t>Média</t>
  </si>
  <si>
    <t>Defensoria Pública</t>
  </si>
  <si>
    <t>Fundo de Acesso à Justiça</t>
  </si>
  <si>
    <t>DIREITO ADMINISTRATIVO E OUTRAS MATÉRIAS DE DIREITO PÚBLICO | Controle de Constitucionalidade
DIREITO ADMINISTRATIVO E OUTRAS MATÉRIAS DE DIREITO PÚBLICO | Orçamento</t>
  </si>
  <si>
    <t>29/08/2018 - Protocolado
29/08/2018 - Autuado
29/08/2018 - Distribuído ao Min. Marco Aurélio
04/09/2018 - Adotado rito do art. 12 da Lei 9.868/99
30/11/2018 - Parecer da PGR pela procedência do pedido</t>
  </si>
  <si>
    <t xml:space="preserve">ASSOCIAÇÃO BRASILEIRA DE CONCESSIONÁRIAS DE RODOVIAS - ABCR </t>
  </si>
  <si>
    <t>ADI "tendo por objeto a declaração de inconstitucionalidade do art. 10, inciso I, da Lei nº 10.177, de 1998, do Estado de São Paulo (Doc. 03), que prevê o prazo de dez anos para que a Administração Pública anule seus próprios atos, no exercício de seu poder de autotutela". Segundo a impetrante, "a norma citada invade a competência legislativa privativa da União (art. 22, I, CRFB), por disciplinar tema (i.e., decadência) de Direito Civil. Além disso, é certo que o prazo decadencial de dez anos previsto na lei paulista não se coaduna com os preceitos constitucionais da segurança jurídica (art. 1º, caput e 5º, caput, CRFB), da razoabilidade (art. 1º, caput e 5º, LIV, CRFB), da isonomia (art. 5º, caput e art. 37, caput, CRFB) e da proporcionalidade (art. 1º, caput e 5º, LIV, CRFB). Isso porque a interpretação sistemática do ordenamento jurídico brasileiro, no que concerne ao relacionamento entre a Administração Pública em seus diferentes níveis e os particulares, aponta para a utilização uniforme do prazo (prescricional ou decadencial, conforme o caso) de cinco anos para a anulação de atos administrativos. Tal disciplina se evidencia, e.g., em inúmeras leis federais, como a Lei de Ação Popular (art. 21, Lei nº 4.717/1965), o Código Tributário Nacional (art. 173) e o Decreto nº 20.910/1932 (art. 1º)" (Trecho da petição inicial).</t>
  </si>
  <si>
    <t>Administração pública</t>
  </si>
  <si>
    <t>Anulação de atos</t>
  </si>
  <si>
    <t>Precrição e decadência</t>
  </si>
  <si>
    <t>DIREITO CIVIL | Fatos Jurídicos | Prescrição e Decadência
DIREITO ADMINISTRATIVO E OUTRAS MATÉRIAS DE DIREITO PÚBLICO | Controle de Constitucionalidade
DIREITO ADMINISTRATIVO E OUTRAS MATÉRIAS DE DIREITO PÚBLICO | Contratos Administrativos | Anulação</t>
  </si>
  <si>
    <t>12/09/2018 - Protocolado
12/09/2018 - Autuado
12/09/2018 - Distribuído ao Min. Marco Aurélio
17/09/2018 - Adotado rito do art. 12 da Lei 9.868/99</t>
  </si>
  <si>
    <t>Anulação de atos da administração pública</t>
  </si>
  <si>
    <t>PODEMOS</t>
  </si>
  <si>
    <t>ADI em face do artigo 50 da Lei nº 13.155/2015, que determina que "ficam os Tribunais Regionais do Trabalho, ou outro órgão definido por determinação dos próprios Tribunais, autorizados a instaurar o Regime Centralizado de Execução (Ato Trabalhista) para as entidades desportivas de que trata o § 10 do art. 27 da Lei no 9.615, de 24 de março de 1998". Segundo o impetrante, tal artigo "afeta e prejudica diversos credores trabalhistas, invertendo a ordem lógica do processo de execução e a razão de existir do Princípio Protetor, que está ligado intimamente ao Direito do Trabalho". Alega que se "os Tribunais Regionais do Trabalho passarem a elaborar, cada um, a sua maneira, na sua região, regras para o chamado ‘ATO TRABALHISTA’, concentrando as Execuções dos Clubes Profissionais e autorizando parcelamentos obscenos, haverá uma deturpação dos lindes de suas competências, malferindo disposições legislativas sobre processo e garantias processuais das partes. Se admitirmos o texto do artigo 50 da Lei 13.155/2015, teremos a aceitação a agressão à democracia e à legalidade e, num segundo momento, a vulneração direta às regras definidoras de competências constantes da alínea 'a' do inciso I do artigo 96, bem como dos artigos 48 e 22, I, da Constituição" (Trechos da petição inicial).</t>
  </si>
  <si>
    <t>Categoria Profissional Especial</t>
  </si>
  <si>
    <t>Atleta profissional</t>
  </si>
  <si>
    <t>Execução</t>
  </si>
  <si>
    <t>DIREITO ADMINISTRATIVO E OUTRAS MATÉRIAS DE DIREITO PÚBLICO | Controle de Constitucionalidade
DIREITO DO TRABALHO | Categoria Profissional Especial | Atleta Profissional</t>
  </si>
  <si>
    <t>18/12/2018 - Protocolado
18/12/2018 - Autuado
18/12/2018 - Distribuído ao Min. Celso de Mello</t>
  </si>
  <si>
    <t>01/04/2019 - SINDICATO DO FUTEBOL - Sindicato Nacional das Associações de Futebol Profissional e Suas Entidades de Administração e Ligas</t>
  </si>
  <si>
    <t>ADI em face do "art. 5º, II da Medida Provisória 870, que tem a seguinte redação: Art. 5º À Secretaria de Governo da Presidência da República compete: II - supervisionar, coordenar, monitorar e acompanhar as atividades e as ações dos organismos internacionais e das organizações não governamentais no território nacional". Segundo a impetrante, existem as seguintes violações: "a) Inconstitucionalidade Formal: Flagrante abuso de poder em legislar e ausência dos requisitos constitucionais autorizadores de medida provisória. b) Inconstitucionalidade Material: Violação à liberdade de associação e da proibição da interferência estatal no funcionamento dos entes associativos. c) Absoluta incompatibilidade do texto impugnado com o ordenamento jurídico brasileiro" (Trechos da petição inicial).</t>
  </si>
  <si>
    <t>Cármen Lúcia</t>
  </si>
  <si>
    <t>Supervisão</t>
  </si>
  <si>
    <t>Organismos internacionais e ONGs</t>
  </si>
  <si>
    <t>Organizações da Sociedade Civil</t>
  </si>
  <si>
    <t>DIREITO ADMINISTRATIVO E OUTRAS MATÉRIAS DE DIREITO PÚBLICO | Controle de Constitucionalidade
DIREITO ADMINISTRATIVO E OUTRAS MATÉRIAS DE DIREITO PÚBLICO | Organização Político-administrativa / Administração Pública</t>
  </si>
  <si>
    <t>15/02/2019 - Protocolado
15/02/2019 - Autuado
15/02/2019 - Distribuído à Min. Cármen Lúcia
23/09/2019 - Parecer da PGR pelo não conhecimento do pedido</t>
  </si>
  <si>
    <t>Supervisão das Organizações da Sociedade Civil</t>
  </si>
  <si>
    <t>PARTIDO SOCIAL LIBERAL - PSL</t>
  </si>
  <si>
    <t>ADI em face da Lei nº 13.155/2015 "que promoveu alterações na Lei nº 9.615/1998 e instituiu o assim chamado Programa de Modernização da Gestão e de Responsabilidade Fiscal do Futebol Brasileiro ('PROFUT'), dentre outras providências". Segundo o impetrante, a "lei surgiu com o intuito de possibilitar a reestruturação financeira das entidades de prática desportiva (clubes de futebol). Nesse sentido, criou-se um regime tributário diferenciado, que instituiu, dentre outras medidas, parcelamentos especiais dos débitos fiscais. No mesmo diploma, no entanto, no afã de criar um sistema saudável, o legislador acabou se imiscuindo em matéria que não lhe competia e estabeleceu regras – d.v., inconstitucionais – de governança desportiva para as entidades profissionais de futebol, determinando uma série de alterações em seus estatutos. Com efeito, a pretexto de promover uma gestão transparente e democrática nas entidades desportivas e o equilíbrio financeiro dos clubes profissionais de futebol, o novo marco regulatório terminou por afrontar garantias constitucionais, notadamente a cláusula geral da autonomia das entidades desportivas (art. 217, I, CRFB)" (Trechos da petição inicial).</t>
  </si>
  <si>
    <t>Agravo</t>
  </si>
  <si>
    <t>Negado seguimento</t>
  </si>
  <si>
    <t>PARTIDO DOS TRABALHADORES - PT</t>
  </si>
  <si>
    <t>"O Partido dos Trabalhadores (PT) ajuizou a Ação Direta de Inconstitucionalidade (ADI) 6121, com pedido de medida liminar, para questionar dispositivos do Decreto 9.759/2019, assinado pelo presidente da República, Jair Bolsonaro, que extingue colegiados da administração pública federal direta, autárquica e fundacional a partir de 28/6 deste ano. A legenda alega que a extinção dos conselhos que têm participação da sociedade civil viola os princípios republicano, democrático e da participação popular estabelecidos na Constituição Federal e que a supressão de colegiados expressamente instituídos por lei por meio de decreto é indevida, tendo em vista a reserva legal. Houve também, segundo o PT, usurpação de iniciativa reservada ao Congresso Nacional, pois o decreto não poderia revogar disposições legais que tratam do funcionamento de colegiados da administração pública – nos quais se incluem conselhos, comitês, comissões, grupos, juntas, equipes, mesas, fóruns e salas. O PT ressalta ainda que, considerada a 'Política Nacional de Participação Social', os conselhos, de caráter consultivo, são 'ferramenta de efetivação da democracia brasileira', porque instrumentalizam o diálogo permanente entre o governo e os diversos grupos organizados da sociedade civil e ampliam 'a participação democrática do povo nos rumos das políticas públicas ou na efetivação dos direitos garantidos legal e constitucionalmente'” (Site do STF).</t>
  </si>
  <si>
    <t>Órgãos da Administração Pública</t>
  </si>
  <si>
    <t>Colegiados</t>
  </si>
  <si>
    <t>Exclusão</t>
  </si>
  <si>
    <t>02/05/2019 - MNDH - Movimento Nacional dos Direitos Humanos
03/06/2019 - ABGLT - Associação Brasileira de Lésbicas, Gays, Bissexuais, Travestis e Transexuais
07/06/2019 - DPU - Defensoria Pública da União
18/06/2019 - SE-MCCE - Comitê Nacional do Movimento de Combate à Corrupção Eleitoral</t>
  </si>
  <si>
    <t>09/05/2019 - MNDH - Movimento Nacional dos Direitos Humanos: deferido (terceiro interessado)
05/06/2019 - ABGLT - Associação Brasileira de Lésbicas, Gays, Bissexuais, Travestis e Transexuais: deferido (terceiro interessado)
10/06/2019 - DPU - Defensoria Pública da União: deferido (terceiro interessado)
27/06/2019 - SE-MCCE - Comitê Nacional do Movimento de Combate à Corrupção Eleitoral: deferido (terceiro interessado)</t>
  </si>
  <si>
    <t xml:space="preserve">GOVERNADOR DO ESTADO DE SANTA CATARINA </t>
  </si>
  <si>
    <t xml:space="preserve"> ADI em face dos "parágrafos 1º e 4º do art. 6º da Lei Estadual nº 17.698/2019 (Lei Orçamentária Anual - LOA - de 2019), que impõem ao Estado, para o exercício de 2019, a aplicação de, no mínimo, 10% (dez por cento) dos recursos financeiros destinados ao Fundo Estadual de Saúde no custeio administrativo e operacional, inclusive de pessoal e encargos sociais, dos hospitais filantrópicos de Santa Catarina". O governador alega afronta à separação dos poderes, ao princípio orçamentário da não afetação da receita de impostos e aos princípios da universalidade e igualdade de acesso aos serviços e ações de saúde (Trecho da petição inicial).</t>
  </si>
  <si>
    <t>Orçamento</t>
  </si>
  <si>
    <t>Entidades filantrópicas</t>
  </si>
  <si>
    <t>Repasse de recursos para saúde</t>
  </si>
  <si>
    <t>21/05/2019 - Protocolado
22/05/2019 - Autuado
22/05/2019 - Distribuído ao Min. Luiz Fux
31/05/2019 - Adotado rito do art. 12 da Lei 9.868/99</t>
  </si>
  <si>
    <t>ESCRITÓRIO CENTRAL DE ARRECADAÇÃO E DISTRIBUIÇÃO - ECAD</t>
  </si>
  <si>
    <t>ADI "em face da Lei do Estado de Santa Catarina n. 17.724, de 10 de abril de 2019 (DOC. 02), aprovada e promulgada pelo Presidente da Assembleia Legislativa, que 'Dispõe sobre a isenção do pagamento de direitos autorais nas execuções de obras musicais realizadas sem fins lucrativos no âmbito do Estado de Santa Catarina, e adota outras providências)'". Sustenta o impetrante que "conforme se desprende da leitura da referida norma estadual, o objetivo da positivação atacada é retirar das 'entidades oficialmente declaradas de utilidade pública estadual ou municipal, fundações ou instituições filantrópicas e associações de cunho recreativo, filantrópico, beneficente, assistencial, promocional ou educacional legalmente constituídas”, a obrigação legal do recolhimento dos direitos autorais quando da promoção de eventos públicos que não visem aferição de lucro. Tais entidades, com força na mencionada lei, estariam “dispensadas do pagamento de taxas, ou de outro tipo de cobrança, referentes à retribuição ou direitos autorais por execuções de obras musicais'. Entretanto, na contramão da norma atacada, é cediço que a cobrança destes direitos autorais, sua origem e características, são exclusivamente privadas e emergem do princípio constitucional disposto no artigo 5º, XXVII da Constituição de 1988. Portanto, mostra-se mais do que impróprio chamar-se a cobrança de direitos autorais de taxa, posto que não se trata em hipótese alguma de gasto gerado aos cofres públicos, mas sim utilização de propriedade particular alheia ao usuário, motivo pelo qual é dever o pagamento pelo seu uso e/ou a expressa autorização do titular para sua fruição. Assim, a cobrança exercida pelo ECAD tem o exclusivo caráter privado, não estando, em hipótese alguma, vinculada a qualquer associação ao poder público, ou ao direito tributário" (Trechos da petição inicial).</t>
  </si>
  <si>
    <t>Taxas (Direito autoral)</t>
  </si>
  <si>
    <t>Obras musicais sem fins lucrativos</t>
  </si>
  <si>
    <t>DIREITO ADMINISTRATIVO E OUTRAS MATÉRIAS DE DIREITO PÚBLICO | Garantias Constitucionais
DIREITO ADMINISTRATIVO E OUTRAS MATÉRIAS DE DIREITO PÚBLICO | Controle de Constitucionalidade</t>
  </si>
  <si>
    <t>06/06/2019 - Protocolado
06/06/2019 - Autuado
06/06/2019 - Distribuído ao Min. Edson Fachin
06/08/2019 - Adotado rito do art. 12 da Lei 9.868/99
23/09/2019 - Parecer da PGR pela procedência do pedido</t>
  </si>
  <si>
    <t>Quem merece imunidade</t>
  </si>
  <si>
    <t xml:space="preserve">PARTIDO DA SOCIAL DEMOCRACIA BRASILEIRA - PSDB </t>
  </si>
  <si>
    <t>"Pedido de vista do ministro Joaquim Barbosa suspendeu o julgamento das liminares requeridas nas Ações Diretas de Constitucionalidade (ADIs 3090 e 3100) ajuizadas contra a Medida Provisória 144, editada em 10/12/2003, que definiu o modelo do setor elétrico brasileiro [...] O advogado argumentou que a MP 144 promove alteração da competência da Aneel, da mesma forma que pretendia a MP 1.819, e que não houve mudança na Constituição Federal que justifique mudança na interpretação do STF. Gonzaga rebateu o artigo 1º da MP, dizendo que a delegação de competência legislativa ao governo, prevista no texto, só é possível por meio de resolução do Congresso Nacional, conforme o artigo 68 da Constituição. Citou, ainda, que a sucessão do Mercado Atacadista de Energia (MAE) pela Câmara de Comercialização de Energia Elétrica, como dispõe a MP, corresponde à extinção do MAE. Como associação civil sem fins lucrativos, alega que a mesma não pode ser extinta por lei, pois afronta o artigo 5o, inciso XIX, da Constituição Federal. O advogado citou como flagrante inconstitucionalidade a interferência do governo no Operador Nacional do Sistema (ONS) ao definir colegiado, mandato e indicação de diretores, pois o ONS trata-se de pessoa jurídica de direito privado, contrariando o artigo 5º" (Site do STF).</t>
  </si>
  <si>
    <t xml:space="preserve">Alta </t>
  </si>
  <si>
    <t>Setor elétrico</t>
  </si>
  <si>
    <t>Extinção</t>
  </si>
  <si>
    <t>Associação civil sem fins lucrativos</t>
  </si>
  <si>
    <t>DIREITO ADMINISTRATIVO E OUTRAS MATÉRIAS DE DIREITO PÚBLICO | Controle de Constitucionalidade | Processo Legislativo</t>
  </si>
  <si>
    <t>Extinção de entidades sem fins lucrativos</t>
  </si>
  <si>
    <t xml:space="preserve">PARTIDO DA FRENTE LIBERAL - PFL </t>
  </si>
  <si>
    <t>"Pedido de vista do ministro Joaquim Barbosa suspendeu o julgamento das liminares requeridas nas Ações Diretas de Constitucionalidade (ADIs 3090 e 3100) ajuizadas contra a Medida Provisória 144, editada em 10/12/2003, que definiu o modelo do setor elétrico brasileiro [...] O advogado argumentou que a MP 144 promove alteração da competência da Aneel, da mesma forma que pretendia a MP 1.819, e que não houve mudança na Constituição Federal que justifique mudança na interpretação do STF. Gonzaga rebateu o artigo 1o da MP, dizendo que a delegação de competência legislativa ao governo, prevista no texto, só é possível por meio de resolução do Congresso Nacional, conforme o artigo 68 da Constituição. Citou, ainda, que a sucessão do Mercado Atacadista de Energia (MAE) pela Câmara de Comercialização de Energia Elétrica, como dispõe a MP, corresponde à extinção do MAE. Como associação civil sem fins lucrativos, alega que a mesma não pode ser extinta por lei, pois afronta o artigo 5o, inciso XIX, da Constituição Federal. O advogado citou como flagrante inconstitucionalidade a interferência do governo no Operador Nacional do Sistema (ONS) ao definir colegiado, mandato e indicação de diretores, pois o ONS trata-se de pessoa jurídica de direito privado, contrariando o artigo 5º" (Site do STF).</t>
  </si>
  <si>
    <t>DIREITO ADMINISTRATIVO E OUTRAS MATÉRIAS DE DIREITO PÚBLICO | Serviços | Concessão / Permissão / Autorização | Energia Elétrica</t>
  </si>
  <si>
    <t xml:space="preserve">GOVERNADOR DO ESTADO DE SÃO PAULO </t>
  </si>
  <si>
    <t>"O governador de São Paulo, José Serra, ajuizou no Supremo Tribunal Federal Ação Direta de Inconstitucionalidade (ADI 4288), com pedido de medida liminar, contra a Lei estadual nº 12.257/06. A norma institui o programa Qualicasas, que consiste na Política de Reestruturação das Santas Casas e Hospitais Filantrópicos no estado de São Paulo.  José Serra argumenta que a lei questionada interfere diretamente no planejamento e na destinação de recursos financeiros no Sistema Único de Saúde (SUS), 'setor particularmente sensível da Administração Estadual, com efeitos perniciosos que logo se farão sentir'.  Consta na ação que a Assembleia Legislativa do estado de São Paulo rejeitou o veto total oposto pelo governo ao Projeto de Lei nº 547/03 de iniciativa parlamentar. Após sanção tácita e promulgação pelo presidente da Assembleia, nos termos do artigo 28, parágrafo 8º, da Constituição Estadual, tal projeto de lei se converteu na Lei nº 12.257/06, questionada na presente ADI. Com base nas razões do veto oposto ao projeto de lei que deu origem à Lei 12.257/06, o governador de São Paulo ressaltou que 'as leis, de iniciativa parlamentar, instituidoras de programas governamentais de observância compulsória pelo Poder Executivo, padecem de inconstitucionalidade formal'. Segundo a ação direta, a qualificação da assistência hospitalar prestada pelas Santas Casas de Misericórdia e demais hospitais filantrópicos vinculados ao SUS, bem como o seu fortalecimento, devem ser obtidos mediante o repasse de recursos financeiros do Fundo Estadual de Saúde à entidade beneficiada. Esse repasse deve ocorrer diretamente ou por intermédio do respectivo Fundo Municipal de Saúde, nos termos do artigo 2º da norma contestada" (Site do STF).</t>
  </si>
  <si>
    <t>Convênios</t>
  </si>
  <si>
    <t>20/08/2009 - Protocolado
20/08/2009 - Autuado
20/08/2009 - Distribuído ao Min. Ricardo Lewandowski
26/08/2009 - Adotado rito do art. 12 da Lei 9.868/99
16/06/2015 - Substituição do Relator, art. 38 do RISTF, pelo Min. Edson Fachin</t>
  </si>
  <si>
    <t xml:space="preserve">PARTIDO DEMOCRÁTICO TRABALHISTA - PDT </t>
  </si>
  <si>
    <t>"O Partido Democrático Trabalhista (PDT) ajuizou Ação Direta de Inconstitucionalidade (ADI 3917) contra a edição da Lei Estadual do Ceará nº 13875/07 que 'dispõe sobre o modelo de gestão do Poder Executivo, altera a estrutura da administração estadual, promove a extinção de cargos de direção e assessoramento superior, e dá outras providências'. Para o partido político, no artigo 111 da lei há vício de inconstitucionalidade ao prever que o estado pode solicitar a cessão, com ônus para o cessionário (órgãos públicos), de empregados de entidades que integram os serviços sociais autônomos e de organizações sociais que tenham contrato com o Ceará. De acordo com a leitura do PDT, “as cessões previstas nesse preceito normativo não têm caráter eventual, temporário ou excepcional, vez que as atividades a serem desempenhadas por esses empregados são se natureza regular e permanente do próprio poder público”. O PDT indica a violação do artigo 37, caput e incisos II e IX, da Constituição Federal no tocante aos princípios de legalidade, impessoalidade, moralidade, publicidade e eficiência, além de que a investidura em cargo ou emprego público depende de prévia aprovação em concurso público. Para o PDT, o cerne da inconstitucionalidade está na relação entre o estado e as organizações sociais, que se dá por meio de contrato de gestão permitindo, em última análise, 'que as organizações sociais possam desempenhar determinadas atividades próprias de órgãos públicos'. Ao entender a possibilidade da ocorrência de grave lesão ao erário estadual e ao devido gerenciamento do estado, o PDT requer liminar para a suspensão imediata das normas impugnadas na ação. No mérito propõe a declaração pelo Supremo da inconstitucionalidade do artigo 111, da Lei 13857/07, do estado do Ceará" (Site do STF).</t>
  </si>
  <si>
    <t>Contratos de gestão</t>
  </si>
  <si>
    <t>Sistema S e Organizações sociais</t>
  </si>
  <si>
    <t>Solicitação de empregados</t>
  </si>
  <si>
    <t>DIREITO ADMINISTRATIVO E OUTRAS MATÉRIAS DE DIREITO PÚBLICO | Servidor Público Civil | Regime Estatutário | Nomeação | Cargo em Comissão</t>
  </si>
  <si>
    <t>12/07/2007 - Protocolado
12/07/2007 - Autuado 
12/07/2007 - Distribuído ao Min. Cezar Peluso
25/03/2008 - Parecer da PGR pela procedência do pedido
24/04/2010 - Substituição do Relator, art. 38 do RISTF, pelo Min. Gilmar Mendes</t>
  </si>
  <si>
    <t>"O Supremo Tribunal Federal recebeu Ação Direta de Inconstitucionalidade (ADI 3111) contra o artigo 1º da Lei 3.761/02 do estado do Rio de Janeiro, na parte em que altera o parágrafo primeiro do artigo 10 do Decreto-Lei 122/69. A norma permite que a receita proveniente de emolumentos seja destinada para entidades de assistência a autoridades do Judiciário e do Ministério Público (MP) do estado, como a Mútua dos Magistrados, a Caixa de Assistência do MP/RJ, além da Associação dos Notários e Registradores do estado (Anoreg/RJ). O procurador-geral da República, Cláudio Fonteles, alega ofensa ao artigo 145 da Constituição Federal e lembra que o STF já adotou entendimento no sentido de serem inconstitucionais os atos normativos que permitem a destinação do produto da arrecadação de emolumentos e custas judiciais a entidades privadas, como as Caixas de Assistência e Associações de Magistrados. [...] O procurador cita, ainda, entendimento do ministro Celso de Mello, segundo o qual a vinculação do produto da arrecadação das taxas para satisfazer necessidades financeiras ou realização dos objetivos sociais de entidades meramente privadas importa em violação ao princípio constitucional da igualdade (artigo 5º, caput)" (Site do STF).</t>
  </si>
  <si>
    <t>Emolumentos</t>
  </si>
  <si>
    <t>Entidades de assistência</t>
  </si>
  <si>
    <t>DIREITO TRIBUTÁRIO | Taxas | Federais | Taxa Judiciária</t>
  </si>
  <si>
    <t xml:space="preserve">GOVERNADOR DO ESTADO DO RIO GRANDE DO SUL </t>
  </si>
  <si>
    <t>"O governo do Rio Grande do Sul requereu ao Supremo Tribunal Federal a suspensão da Lei 11829/02, que cria a política estadual cooperativista, por invasão de competência do Executivo sobre criação, estruturação e atribuições de órgãos públicos. O vice-presidente do STF no exercício da presidência, ministro Ilmar Galvão, já pediu informações à assembléia legislativa para julgar a liminar requerida na Ação Direta de Inconstitucionalidade (ADI 2811) ajuizada pelo estado. Um dos pontos contestados da lei local previu a isenção de qualquer tributo estadual nas operações realizadas entre as cooperativas. O estado argumenta que a concessão ou revogação de benefícios fiscais tem que ser aprovada em convênio, após deliberação de todos os estados no âmbito do Conselho Nacional de Política Fazendária (Confaz). No veto à proposta, o governo justificou que a lei limitaria a gestão financeira do estado, sem indicar as fontes de recursos ou o impacto resultante da perda de receita “que certamente adviria da aprovação da proposição”. O projeto também foi rejeitado por criar o conselho estadual de cooperativismo, invadindo a iniciativa privativa do chefe do Executivo para criação de órgãos da administração pública" (Site do STF).</t>
  </si>
  <si>
    <t>Qualquer tributo estadual</t>
  </si>
  <si>
    <t>Procedência parcial</t>
  </si>
  <si>
    <t xml:space="preserve">PARTIDO PROGRESSISTA - PP </t>
  </si>
  <si>
    <t>"Em Ação Direta de Inconstitucionalidade (ADI  4210), com pedido de liminar, ajuizada no Supremo Tribunal Federal (STF), o Partido Progressista  (PP) questiona a legalidade de dispositivos da Lei  nº 13.334/2005, de Santa Catarina, alterada pela Lei também estadual nº 13.633/05, que concede descontos no pagamento do Imposto sobre Circulação de Mercadorias e Serviços (ICMS) para empresas que contribuírem com o FUNDOSOCIAL. Trata-se de um fundo social destinado a financiar programas de apoio à inclusão e promoção social, criado pela própria lei impugnada. Entre os dispositivos cuja declaração de inconstitucionalidade é pleiteada pelo PP está o parágrafo 1º do artigo 8º da Lei  13.334, que permite às pessoas jurídicas contribuintes do ICMS que participarem do FUNDOSOCIAL compensarem em conta gráfica, até o limite de 6% , o valor do imposto normal devido. Por seu turno, os incisos I e II do citado parágrafo do artigo 8º preveem a destinação fracionada desses 6%, direcionando 5% para o financiamento de programas e ações de desenvolvimento, geração de emprego e renda, inclusão e promoção social e 1% para ações desenvolvidas pelas Associações de Pais e Amigos dos Excepcionais (APAE). Já o parágrafo 2º do inciso II do mesmo artigo 8º prevê que, sobre o crédito em conta gráfica do ICMS decorrente da doação feita ao FUNDOSOCIAL incidirá um porcentual de 10% a título de estímulo às contribuições.Por fim, o artigo 9º da citada lei permite ao titular e de obrigação tributária vencida até 31 de julho de 2004, originária de crédito inscrito ou não em dívida ativa que seja objeto de litígio administrativo ou judicial, realizar transação com o estado de Santa Cataria mediante contribuição voluntária para o FUNDOSOCIAL correspondente a 50% do crédito tributário devido" (Site do STF).</t>
  </si>
  <si>
    <t>FUNDOSOCIAL</t>
  </si>
  <si>
    <t>DIREITO TRIBUTÁRIO | Crédito Tributário | Extinção do Crédito Tributário | Compensação
DIREITO TRIBUTÁRIO | Impostos | ICMS/ Imposto sobre Circulação de Mercadorias</t>
  </si>
  <si>
    <t xml:space="preserve">CONFEDERAÇÃO NACIONAL DE SAÚDE-HOSPITAIS, ESTABELECIMENTOS E SERVIÇOS - CNS </t>
  </si>
  <si>
    <t>DIREITO TRIBUTÁRIO | Contribuições | Contribuições Previdenciárias
DIREITO TRIBUTÁRIO | Limitações ao Poder de Tributar | Imunidade | Entidades Sem Fins Lucrativos</t>
  </si>
  <si>
    <t>ADI 2036</t>
  </si>
  <si>
    <t>Embargos de Declaração</t>
  </si>
  <si>
    <t xml:space="preserve">CONFEDERAÇÃO NACIONAL DOS ESTABELECIMENTOS DE ENSINO - CONFENEN </t>
  </si>
  <si>
    <t>ADI em face dos arts. 1º, 4º e 5º da Lei nº 9.732/1998. Sustenta a requerente, com base em jurisprudência do STF, que "o que se conclui é que o financiamento da seguridade social ficará a cargo de toda a sociedade de forma direta e indireta, nos termos da lei, mediante recursos provenientes do orçamento federal, estadual, municipal e das contribuições sociais. As entidades filantrópicas reconhecidas e declaradas, que assumem a prestação de serviços sociais do Estado, o legislador isentou das contribuições relativas a lucro, faturamento e salários, parte patronal. Importante é que o benefício concedido e baseado na Lei 3.577/59 e posteriores existe enquanto permanecerem as condições que autorizaram sua concessão, quais sejam: a) entidade de fins filantrópicos; b) declaração de utilidade pública; c) não remuneração dos membros de sua diretoria. Com o advento da Constituição Federal da 1988, o Constituinte determinou a competência para fixar a imunidade-isenção à lei ordinária. Assim surgiu a Lei 8.212/91, que instituiu novas exigências para as filantrópicas usufruírem de isenção fiscal, tributária e previdenciária. Mas com a aprovação da Lei 9.732/98, que modificou a Lei 8.212/91, no seu art. 55, inc. III, ficou prejudicado o  direito constitucional adquirido e o princípio da razoabilidade entre a norma constitucional e a lei complementar ou ordinária. A Lei 9.732/98 e o Decreto de nº 3.048/99 cancelaram o direito de isenção da cota patronal do INSS para entidades filantrópicas e afins, e passou a exigir novas condições para obtenção da isenção. Portanto, ao efetuarem o cancelamento da isenção-imunidade da quota patronal e passarem a exigir como condição para obtenção de nova isenção a gratuidade exclusiva na prestação de serviços assistenciais, violaram os art. 203 e 204 da Constituição Federal. Se não bastasse a violação dos arts. 203 e 204, a Lei 9.732/98 violou principalmente o art. 195, § 7º, da Constituição Federal" (Trecho da petição inicial).</t>
  </si>
  <si>
    <t xml:space="preserve">
DIREITO TRIBUTÁRIO | Contribuições | Contribuições Previdenciárias
DIREITO TRIBUTÁRIO | Limitações ao Poder de Tributar | Imunidade | Entidades Sem Fins Lucrativos</t>
  </si>
  <si>
    <t>ADI 2028</t>
  </si>
  <si>
    <t>Prejudicada</t>
  </si>
  <si>
    <t>CONFEDERAÇÃO NACIONAL DA SAÚDE, HOSPITAIS, ESTABELECIMENTOS E SERVIÇOS - CNS</t>
  </si>
  <si>
    <t>"A autora ajuizou a ADIn nº 2028 visando a declaração da inconstitucionalidade de dispositivos da Lei 9.732/98, entre os quais o art. 1º, na parte em que alterou a redação do art. 55, III, da Lei 8212/91 e acrescentou a esse dispositivo legal diversos parágrafos. A liminar foi concedida por decisão do E. Ministro Marco Aurélio, publicada em 02/08/99, e posteriormente referendada pelo C. Pleno desse Egrégio Tribunal, conforme resultado de julgamento publicado em 23/11/99. A suspensão da eficácia dos dispositivos da Lei 9732/98 revigorou o art. 55 da Lei 8212/91, sendo que pela presente ação se impugna dois incisos desse dispositivo, a saber: por vício formal, o inciso III, verbis: III - promova a assistência social beneficente, inclusive edicacional ou de saúde, de menores, idosos, excepcionais ou pessoas carentes; por vício formal e material, o inciso II, tanto na redação que lhe atribuiu o art. 5º da lei 9429/96, com a seguinte dicção: II seja portadora do Certificado e do Registro de Entidade de fins Filantrópicos, fornecido pelo Conselho Nacional de Assistência, renovado a cada três anos; como, subsidiariamente, na redação original, verbis: II - seja portadora do certificado ou do Registro de Entidade de Fins Filanrópicos, fornecido pelo Conselho Nacional de Serviço Social, renovado a cada três anos". Segundo a impetrante, os dispositivos da CTN elencam "as únicas condições que as entidades que desenvolvem tais atividades devem preencher para gozar da desoneração em tela, e que representam verdadeiras balizas a que se deve ater o legislador ordinário" (Trecho da petição inicial).</t>
  </si>
  <si>
    <t>DIREITO TRIBUTÁRIO | Limitações ao Poder de Tributar | Imunidade | Entidades Sem Fins Lucrativos
DIREITO TRIBUTÁRIO | Contribuições | Contribuições Sociais</t>
  </si>
  <si>
    <t>ADI 2621</t>
  </si>
  <si>
    <t xml:space="preserve">ADI "em face do art. 3º da Medida Provisória 2187-13 de 24 de Agosto de 2001 - em vigor por força do art. 2º da EC 32/01 - na parte em que alterou a redação do inciso II do art. 55 da Lei 8212/91 - e de seu art. 5º, na parte em que alterou a redação dos arts. 9º e 18, III e IV da Lei 8742/93; em face dos arts. 2º, IV, 3º, VI, §§ 1º e 4º, 4º e § único do Decreto 2536/98; e, subsidiariamente, emface dos arts. 1, IV, 2º, IV, §§ 1º e 3º, 7º, §4º do Decreto 752/93, por violação aos arts. 1º, 2º, 5º, II e LIV; 37; 60, § 4º, III; 62 § 1º III na redação da EC 32/01; 68  §§ 1º e 2º; 84, IV; 146, II; 150 I; 195 § 7º, todos da CF". Segundo a impetrante, "restringiriam o conceito constitucional de entidade beneficente de assistência social. A Confederação argumenta que a medida provisória invadiu reserva de lei complementar para legislar sobre a matéria,  estabelecendo requisitos como  a validade trienal  do certificado de entidade beneficente de assistência social.    A Confederação também pede a suspensão dos decretos 2.536/98 e 752/93, que estabeleceriam condições inconstitucionais para reconhecimento das entidades como beneficentes, em prejuízo da imunidade tributária a qual fariam jus, uma vez que a Constituição prevê que são isentas de contribuir para a seguridade social" (Site do STF).
</t>
  </si>
  <si>
    <t>ADI 2228</t>
  </si>
  <si>
    <t xml:space="preserve">CONSELHO FEDERAL DA ORDEM DOS ADVOGADOS DO BRASIL - CFOAB </t>
  </si>
  <si>
    <t>ADI "contra a Lei 12.101/2009, que dispõe sobre a certificação das entidades beneficentes de assistência social e regula os procedimentos de isenção de contribuições para a seguridade social. Na ação, o Conselho sustenta que, embora reflita mudanças na regulação das atividades das associações e fundações do chamado 'terceiro setor', a lei extrapola os critérios definidos na Constituição Federal sobre a limitação do poder de tributar, 'incidindo, pois, em inconstitucionalidade formal do texto em sua integralidade'. Argumenta que a exoneração do recolhimento da cota patronal ao Instituto Nacional do Seguro Social (INSS), prevista pela norma,'é caso de imunidade tributária, e não simples isenção, daí porque somente por lei complementar poderia ser regulada a matéria'. A OAB aponta também inconstitucionalidade material de dispositivos da lei impugnada, ao sustentar violação aos artigos 146, inciso II; 150, inciso VI; e 195, parágrafo 7º, da Constituição Federal, que tratam das limitações constitucionais ao poder de tributar e da isenção de contribuição para a seguridade social conferida às entidades beneficentes de assistência social" (Site do STF).</t>
  </si>
  <si>
    <t>Legislação</t>
  </si>
  <si>
    <t>DIREITO TRIBUTÁRIO | Limitações ao Poder de Tributar | Imunidade | Entidades Sem Fins Lucrativos</t>
  </si>
  <si>
    <t>17/12/2012 - Protocolado
17/12/2012 - Autuado
17/12/2012 - Distribuído ao Min. Gilmar Mendes por prevenção
19/04/2013 - Adotado rito do art. 12 da Lei 9.868/99
29/07/2013 - Parecer da PGR pela procedência parcial do pedido</t>
  </si>
  <si>
    <t>02/05/2013 - CMB - Confederação das Santas Casas de Misericórdia, Hospitais e Entidades Filantrópicas
20/05/2013 - CNS - Confederação Nacional de Saúde, Hospitais e Estabelecimentos e Serviços</t>
  </si>
  <si>
    <t>19/10/2016 - CMB - Confederação das Santas Casas de Misericórdia, Hospitais e Entidades Filantrópicas: deferido
19/10/2016 - CNS - Confederação Nacional de Saúde, Hospitais e Estabelecimentos e Serviços: deferido</t>
  </si>
  <si>
    <t>ADI "contra os artigos 1º, 13, com seus parágrafos e insicos, 14 e §§ 1º e 2º, 18 e §§ 1º, 2º e 3º, 29 e seus incisos, 31, e 32 e seu § 1º da Lei nº 12.101 de 27 de novembro de 2009", que "estipula regras sobre certificação das entidades beneficentes de assistênca social e regula os procedimentos de isenção de contribuições para a seguridade social". Segundo a impetrante, "a título de estabelecer regras sobre a citada certificação e procedimentos de 'isenção' (imunidades), a malsinada lei nitidamente se caracteriza como regulamento para fiscalização e cobrença de tributos, para, indiretamento, atingir, manietar e dificultar o exercício do direito constitucional de imunidade, de que gozam, por sua natureza, entidades que a detêm por força de princípios e dispositivos expressos da Carta Magna" (Trechos da petição inicial).</t>
  </si>
  <si>
    <t>DIREITO TRIBUTÁRIO | Limitações ao Poder de Tributar
DIREITO ADMINISTRATIVO E OUTRAS MATÉRIAS DE DIREITO PÚBLICO | Controle de Constitucionalidade | Inconstitucionalidade Material</t>
  </si>
  <si>
    <t>04/11/2010 - Autuado
04/11/2010 - Distribuído ao Min. Gilmar Mendes
18/03/2011 - Adotado rito do art. 12 da Lei 9.868/99
15/09/2011 - Parecer da PGR pela procedência parcial do pedido</t>
  </si>
  <si>
    <t>GOVERNADOR DO DISTRITO FEDERAL</t>
  </si>
  <si>
    <t>"A presente ação direta de inconstitucionalidade tem por escopo o exame da validade jurídico-constitucional e do adequado alcance normativo do art. 135, § 6, da Lei Orgânica do Distrito Federal, que prevê a necessidade de decreto emanada da Câmara Legislativa do Distrito Federal para a outorga de eficácia de convênios de natureza autorizativa firmados na forma do art. 155, §2º, '8', da Constituição da República. Basicamente, a norma impugnada nesta causa estabelece que os Convênios firmados no âmbito do CONFAZ, para fins de outorga ou revogaçäo de isenção, incentivos e benefícios de ICMS, deverão ser previamente chancelados pela Câmara Legislativa local" (Trechos da petição inicial).</t>
  </si>
  <si>
    <t>Autorização legislativa</t>
  </si>
  <si>
    <t>DIREITO ADMINISTRATIVO E OUTRAS MATÉRIAS DE DIREITO PÚBLICO | Controle de Constitucionalidade 
DIREITO TRIBUTÁRIO | Impostos | ICMS/ Imposto sobre Circulação de Mercadorias 
DIREITO TRIBUTÁRIO | Crédito Tributário | Base de Cálculo</t>
  </si>
  <si>
    <t xml:space="preserve">REDE SUSTENTABILIDADE </t>
  </si>
  <si>
    <t>ADI "para contestar a Medida Provisória 896/2019, que estendeu a dispensa da publicação a editais de licitação, tomadas de preços, concursos e leilões de órgãos da administração pública. [...] A MP alterou dispositivos das Leis de Licitações (Lei 8.666/1993), do Pregão (Lei 10.520/2002), das Parcerias Público-Privadas – PPPs (Lei 11.079/2004) e do Regime Diferenciado de Contratações Públicas – RDC (Lei 12.462/2011) para estabelecer que a publicação dos editais vinculados ao serviço público deve ocorrer apenas em sítio eletrônico oficial e no Diário Oficial da União (DOU). [...] Para o partido, declarações do presidente da República à imprensa permitiriam afirmar que a motivação da MP 896 é a retaliação contra a liberdade de imprensa e de expressão e a democracia, pois Bolsonaro sabe que, ao cortar importante fonte de recursos, empresas jornalísticas serão afetadas e impedidas de cumprir seus objetivos. A legenda entende ainda que a restrição causará grave prejuízo à transparência e à ampla concorrência dos certames licitatórios em todo o país. Na ação, distribuída ao ministro Gilmar Mendes, o partido pede o deferimento de medida cautelar para suspender a eficácia da MP 896/2019 e, no mérito, requer que a ADI seja julgada procedente por ofensa a preceitos constitucionais que dispõem sobre direito à informação, publicidade e transparência, ampla concorrência nas licitações, isonomia e competitividade dos certames e liberdade de informação e de imprensa, entre outros" (Site do STF).</t>
  </si>
  <si>
    <t>Licitação</t>
  </si>
  <si>
    <t>Liberdade de imprensa</t>
  </si>
  <si>
    <t>Transparência</t>
  </si>
  <si>
    <t>24/09/2019 - ANJ - Associação Nacional de Jornais
24/10/2019 - Estado de São Paulo</t>
  </si>
  <si>
    <t>24/09/2019 - ANJ - Associação Nacional de Jornais: deferido
24/10/2019 - Estado de São Paulo: deferido</t>
  </si>
  <si>
    <t xml:space="preserve">DEMOCRATAS - DEM </t>
  </si>
  <si>
    <t>"O Diretório Nacional do partido político Democratas (DEM) questiona no Supremo Tribunal Federal (STF) dispositivo do Estatuto da Juventude que garante o pagamento de meia-entrada em eventos culturais e esportivos para estudantes, desde que tenham a Carteira de Identificação Estudantil (CIE) emitida 'preferencialmente pela Associação Nacional de Pós-Graduandos (ANPG), pela União Nacional dos Estudantes (UNE), pela União Brasileira dos Estudantes Secundaristas (UBES) e por entidades estudantis estaduais e municiais a elas filiadas' O partido ajuizou uma Ação Direta de Inconstitucionalidade (ADI 5045) pedindo ao STF que invalide a expressão 'a elas filiadas', contida no parágrafo 2º do artigo 23 da Lei 12.852/2013. Afirma que o dispositivo terminou por exigir das entidades estudantis estaduais e municipais que pretendam expedir carteira de identificação estudantil 'uma filiação compulsória' a uma das entidades nacionais expressamente citadas na norma. O DEM sustenta que a regra cria uma 'indesejada monopolização da representatividade estudantil por meio de entidades notoriamente politizadas', o que 'não encontra salvaguarda na garantia constitucional da liberdade de associação', prevista nos incisos XVII e XX do artigo 5º da Constituição Federal" (Site do STF).</t>
  </si>
  <si>
    <t>Entidades estudantis</t>
  </si>
  <si>
    <t>Filiação compulsória</t>
  </si>
  <si>
    <t>Carteira de Identificação Estudantil</t>
  </si>
  <si>
    <t>17/09/2013 - Protocolado
17/09/2013 - Autuado
17/09/2013 - Distribuído ao Min. Gilmar Mendes
29/11/2013 - Adotado rito do art. 12 da Lei 9.868/99
02/05/2014 - Parecer da PGR "pela prejudicialidade da ação direta de inconstitucionalidade ou, caso assim não se entenda, pela improcedência do pedido"</t>
  </si>
  <si>
    <t>05/02/2014 - PPS - Partido Popular Socialista
19/10/2015 - UNE - União Nacional dos Estudantes
10/11/2015 - FNEL - Federação Nacional dos Estudantes Livres</t>
  </si>
  <si>
    <t>14/06/2016 - PPS - Partido Popular Socialista: deferido
14/06/2016 - UNE - União Nacional dos Estudantes: deferido
14/06/2016 - FNEL - Federação Nacional dos Estudantes Livres: deferido</t>
  </si>
  <si>
    <t>PARTIDO POPULAR SOCIALISTA - PPS</t>
  </si>
  <si>
    <t>"O Partido Popular Socialista (PPS) ajuizou Ação Direta de Inconstitucionalidade (ADI 5108), com pedido de medida cautelar, no Supremo Tribunal Federal (STF) a fim de assegurar que a carteira de identidade estudantil possa ser emitida por qualquer entidade estudantil municipal ou estadual sem a necessidade de prévia filiação às entidades de caráter nacional. O ministro Dias Toffoli é o relator da ADI. Na ação, o partido pede a declaração de inconstitucionalidade de expressões contidas na Lei da Meia-Entrada (Lei 12.933/2013) por ofensa ao princípio da liberdade de associação, previsto nos incisos XVII e XX, do artigo 5º, da Constituição Federal. Esses dispositivos constitucionais, segundo a legenda, têm a finalidade de assegurar a liberdade das pessoas se organizarem por meio de associações, 'mas também de garantir que o exercício desse direito ocorra de forma livre, seja de pressões exercidas por grupos da sociedade, seja de pressões exercidas pelo próprio Estado'" (Site do STF).</t>
  </si>
  <si>
    <t>17/06/2015 - MEB - Movimento Estudantil do Brasil
19/10/2015 - UNE - União Nacional dos Estudantes
06/11/2015 - FNEL - Federação Nacional dos Estudantes Livres
18/11/2015 - UBEN - Unidos Brasileiros dos Estudantes Nacionais
11/03/2016 - FENET - Federação Nacional dos Estudantes em Ensino Técnico
25/04/2016 - UMES - União Nacional dos Estudantes Secundaristas de São Paulo
16/06/2016 - MDU - Movimento Democrático Universidade para Todos 
09/05/2018 - DCE UNISINOS - Diretório Central dos Estudantes da Universidade do Vale do Rio dos Sinos</t>
  </si>
  <si>
    <t>05/11/2015 - MEB - Movimento Estudantil do Brasil: deferido
05/11/2015 - UNE - União Nacional dos Estudantes: deferido
29/03/2016 - FNEL - Federação Nacional dos Estudantes Livres: indeferido (recebido como memoriais)
29/03/2016 - UBEN - Unidos Brasileiros dos Estudantes Nacionais: indeferido (recebido como memoriais)
29/03/2016 - FENET - Federação Nacional dos Estudantes em Ensino Técnico: indeferido (recebido como memoriais)
16/04/2018 - UMES - União Nacional dos Estudantes Secundaristas de São Paulo: deferido
30/08/2018 - MDU - Movimento Democrático Universidade para Todos: indeferido
09/05/2018 - DCE UNISINOS - Diretório Central dos Estudantes da Universidade do Vale do Rio dos Sinos: deferido</t>
  </si>
  <si>
    <t>ADI "contra os arts. 3º, inciso VIII; 7º; 8º; 9º, caput e §§; 10 e 11, da Lei 13.228/2001, do Estado do Paraná, o qual cria o Fundo de Apoio ao Registro Civil de Pessoas Naturais – FUNARPEN, cuja finalidade é custear os atos praticados gratuitamente pelo Registrador Civil de Pessoas Naturais". Segundo o PGR, "o dispositivo contraria violação aos arts. 5º, caput; 22, inciso XXV; 154, inciso I, 155 e 167, inciso IV, da Constituição da República" (Trechos da petição inicial).</t>
  </si>
  <si>
    <t>Registros Públicos</t>
  </si>
  <si>
    <t>Fundo de Apoio ao Registro Civil de Pessoas Naturais</t>
  </si>
  <si>
    <t>REGISTROS PÚBLICOS | Registro Civil das Pessoas Naturais 
DIREITO ADMINISTRATIVO E OUTRAS MATÉRIAS DE DIREITO PÚBLICO | Serviços | Concessão / Permissão / Autorização | Tabelionatos, Registros, Cartórios | Emolumentos</t>
  </si>
  <si>
    <t>31/03/2015 - Distribuído à Min. Rosa Weber
18/01/2016 - Parecer da PGR pela procedência do pedido</t>
  </si>
  <si>
    <t>03/02/2017 - ARPEN/BR - Associação Nacional dos Registradores de Pessoas Naturais do Brasil</t>
  </si>
  <si>
    <t>28/06/2017 - ARPEN/BR - Associação Nacional dos Registradores de Pessoas Naturais do Brasil: deferido</t>
  </si>
  <si>
    <t xml:space="preserve">ASSOCIAÇÃO NACIONAL DE DEFENSORES PÚBLICOS - ANADEP </t>
  </si>
  <si>
    <t>ADI proposta em face "da Lei Complementar n. 1.297, de 04 de janeiro de 2017, do Estado de São Paulo, que inseriu os §§ 4º e 5º, no art. 236 da Lei Complementar Estadual n. 988/2006 (Lei Orgânica da Defensoria Pública do Estado de São Paulo), vinculando grande parcela do orçamento da Defensoria Pública, consistente em 40% (quarenta por cento) do Fundo de Assistência Judiciária (FAJ), à prestação de assistência jurídica suplementar (convênio para prestação do serviço público de assistência jurídica integral por Advogados Privados)". Alega que "por ostentar vício de iniciativa e por violar as normas constitucionais que garantem a plena e eficiente oferta à população carente do direito fundamental à assistência jurídica integral e gratuita (artigos 5º, inciso LXXIV; 37, caput da Constituição, c.c. art. 98 do ADCT), bem como por ofender as normas constitucionais garantidoras da autonomia da Defensoria Pública (art. 134, §§  2º e 4º, conjugado com os artigos 93, caput, e 96, II da Constituição Federal), violando assim também o art. 25, caput, Constituição Federal" (Trechos da petição inicial).</t>
  </si>
  <si>
    <t>Fundo de Assistência Judiciária</t>
  </si>
  <si>
    <t xml:space="preserve">DIREITO ADMINISTRATIVO E OUTRAS MATÉRIAS DE DIREITO PÚBLICO | Serviços | Defensoria Pública 
DIREITO ADMINISTRATIVO E OUTRAS MATÉRIAS DE DIREITO PÚBLICO | Orçamento </t>
  </si>
  <si>
    <t>23/01/2017 - Protocolado
23/01/2017 - Autuado
23/01/2017 - Distribuído ao Min. Edson Fachin
03/02/2017 - Adotado o rito do art. 12 da Lei 9.868/1999
03/12/2018 - Parecer da PGR pela procedência do pedido</t>
  </si>
  <si>
    <t>27/01/2017 - CFOAB - Conselho Federal da Ordem dos Advogados do Brasil e OAB/SP - Ordem dos Advogados do Brasil - Seccional do Estado de São Paulo
02/02/2017 - DPE/SP - Defensoria Pública do Estado de São Paulo
28/03/2017 - OAB/SP - Ordem dos Advogados do Brasil - Secional do Estado de São Paulo</t>
  </si>
  <si>
    <t>03/02/2017 - CFOAB - Conselho Federal da Ordem dos Advogados do Brasil: deferido
03/02/2017 - DPE/SP - Defensoria Pública do Estado de São Paulo: deferido</t>
  </si>
  <si>
    <t>"A Procuradoria Geral da República (PGR) ingressou com uma Ação Direta de Inconstitucionalidade (ADI 3229), com pedido de liminar, questionando a validade do artigo 6º da Lei 2.105/00, do Estado de Mato Grosso do Sul (MS), que regulamenta o Fundo de Investimentos Sociais (FIS). O relator é o ministro Celso de Mello. O dispositivo questionado cria hipótese de isenção do Imposto sobre Circulação de Mercadorias e Serviços (ICMS), com valores efetivamente depositados em benefício do FIS, destinado a auferir recursos financeiros para implementação de programas sociais do governo estadual. A PGR alega afronta ao artigo 155, parágrafo 2º, inciso XII, alínea "g", da Constituição Federal, segundo o qual cabe a lei complementar federal regular o modo como as isenções fiscais serão concedidas ao ICMS pelos Estados e pelo Distrito Federal. Isenção é a hipótese de não-incidência tributária legalmente qualificada, e normalmente concedida por lei ordinária editada pela pessoa política que criou o tributo" (Site do STF).</t>
  </si>
  <si>
    <t>Fundo de Investimentos Sociais</t>
  </si>
  <si>
    <t>DIREITO TRIBUTÁRIO | Impostos | ICMS/ Imposto sobre Circulação de Mercadorias
DIREITO TRIBUTÁRIO | Limitações ao Poder de Tributar | Isenção</t>
  </si>
  <si>
    <t>11/06/2004 - Distribuído ao Min. Celso de Mello
06/07/2014 - Adotado o rito do art. 12 da Lei 9.868/1999</t>
  </si>
  <si>
    <t xml:space="preserve">GOVERNADOR DO ESTADO DE RORAIMA </t>
  </si>
  <si>
    <t>ADI em face da "Lei roraimense n° 297 de 11 de setembro de 2001, que 'Institui o Fundo Especial do Poder Judiciário do Estado de Roraima - FUNDEJURRe adota outras providências'". Sustenta o impetrante que "a Lei 297/2001 do Estado de Roraima (original do DOE anexo), especialmente no dispositivo supra transcrito, apontou novas fontes de recursos e ao indicar o saldo financeiro resultante da execução orçamentária do Poder Judiciário como receita do Fundo Especial do Poder Judiciário -FUDEJURR, violou a Constituição Federal e diversos princípios do Direito Financeiro, princípios da anualidade, universalidade, especificação ou discriminação de receitas, nâo-vinculaçâo de receitas e equilíbrio. Em análise preliminar, constatou-se que, ao assim dispor, a Lei do FUDEJURR estaria a vincular verbas orçamentárias que foram destinadas aò Poder Judiciário do Estado pela Lei Orçamentária Anual, lançando-as para o exercício financeiro seguinte independentemente de previsão da respectiva LOA, com clara ofensa aos princípios da anualidade, unidade, universalidade, não vinculação de receitas e da especificação ou discriminação das receitas e despesas públicas" (Trechos da petição inicial).</t>
  </si>
  <si>
    <t>Poder Judiciário</t>
  </si>
  <si>
    <t xml:space="preserve">Fundo Especial do Poder Judiciário do Estado de Roraima </t>
  </si>
  <si>
    <t>DIREITO ADMINISTRATIVO E OUTRAS MATÉRIAS DE DIREITO PÚBLICO | Orçamento</t>
  </si>
  <si>
    <t>14/06/2019 - AMB - Associação dos Magistrados Brasileiros</t>
  </si>
  <si>
    <t>18/11/2019 - AMB - Associação dos Magistrados Brasileiros: deferido</t>
  </si>
  <si>
    <t>"O procurador-geral da República, Rodrigo Janot, ajuizou no Supremo Tribunal Federal (STF) a Ação Direta de Inconstitucionalidade (ADI) 5672 contra a Lei estadual 3.929/2013, que cria o Fundo de Apoio ao Registro Civil das Pessoas Naturais do Estado do Amazonas (Farpam). De acordo com Janot, os recursos, oriundos do adicional do custo de aquisição do selo eletrônico de fiscalização e do percentual de 6% sobre emolumentos de serviços extrajudiciais, destinam-se a fundo privado e sua cobrança apresenta as características de imposto instituído sem previsão constitucional. Segundo consta na ação, o STF tem precedentes que reconhecem a validade de normas estaduais que instituem taxas sobre emolumentos e destinam os valores a fundos públicos específicos, por entender que a imposição decorre do exercício do poder de polícia pelo Judiciário, em razão da determinação constitucional de controle e fiscalização dos atos praticados por notários e oficiais de registro. Contudo, diversamente dos casos analisados pelo STF, sustenta que a lei amazonense destina valores adicionais a fundo privado. A lei impugnada, conforme a ADI, estabelece que os recursos do fundo, administrado pela Associação dos Registradores Civis do Estado do Amazonas (ARPEN/AM), entidade privada, serão aplicados no custeio das despesas administrativas, incluídas as com pessoal, no ressarcimento de atos gratuitos do registro civil de pessoas naturais e na complementação da receita bruta de cartórios deficitários. De acordo com a ADI, embora a norma cite a finalidade social do fundo, o fato de a distribuição de valores aos oficiais de registro civil ser realizada por aquela associação evidencia a natureza privada do Farpam. De acordo com o procurador-geral, a cobrança, além de representar prestação pecuniária compulsória, decorre de situação independente de qualquer atividade estatal específica, configurando as características de um imposto estadual sobre atividades notariais. Tal situação afrontaria o artigo 155 da Constituição, que confere aos estados competência para instituir somente o imposto sobre transmissão causa mortis e doação (ITCMD), o imposto sobre circulação de mercadorias e serviços (ICMS) e o imposto sobre a propriedade de veículos automotores (IPVA)" (Site do STF).</t>
  </si>
  <si>
    <t>Fundo de Apoio ao Registro Civil das Pessoas Naturais</t>
  </si>
  <si>
    <t xml:space="preserve">DIREITO ADMINISTRATIVO E OUTRAS MATÉRIAS DE DIREITO PÚBLICO | Serviços | Concessão / Permissão / Autorização | Tabelionatos, Registros, Cartórios | Emolumentos
DIREITO ADMINISTRATIVO E OUTRAS MATÉRIAS DE DIREITO PÚBLICO | Controle de Constitucionalidade </t>
  </si>
  <si>
    <t>14/03/2017 - Distribuído ao Min. Dias Toffoli
23/03/2017 - Adotado o rito do art. 12 da Lei 9.868/1999
19/07/2017 - Parecer da PGR pela procedência do pedido
13/09/2018 - Substituição do Relator, art. 38 do RISTF, pela Min. Cármen Lúcia</t>
  </si>
  <si>
    <t>"A Procuradoria-Geral da República (PGR) ajuizou Ação Direta de Inconstitucionalidade (ADI 4986), no Supremo Tribunal Federal (STF), para questionar normas do Estado de Mato Grosso (Lei 8.651/2007 e os Decretos 273/2011, 346/2011, 784/2011 e 918/2011), que dispõem sobre a exploração de modalidades lotéricas pela Loteria do Estado do Mato Grosso (LEMAT). A legislação estadual prevê que a LEMAT explorará, direta ou indiretamente, as mesmas modalidades lotéricas exploradas pela União e o resultado econômico será destinado ao financiamento do Fundo Estadual de Assistência Social e do Fundo de Desenvolvimento Desportivo do Estado de Mato Grosso. Segundo a PGR, as normas questionadas invadem a competência privativa da União para legislar sobre sistemas de consórcios e sorteios, nos termos do que dispõe o artigo 22, inciso XX, da Constituição Federal. A Procuradoria acrescentou que a LEMAT foi instituída por uma lei de 1953, em momento anterior ao Decreto-Lei 204/1967, que consagrou o monopólio da União para explorar o serviço público de loteria e preservou as loterias estaduais já existentes nos estritos limites em que atuavam na época. Entretanto, esclareceu que a loteria estadual foi extinta por decreto estadual editado em 1987" (Site do STF).</t>
  </si>
  <si>
    <t>Lotéricas</t>
  </si>
  <si>
    <t>Fundo Estadual de Assistência Social e do Fundo de Desenvolvimento Desportivo</t>
  </si>
  <si>
    <t>DIREITO ADMINISTRATIVO E OUTRAS MATÉRIAS DE DIREITO PÚBLICO | Controle de Constitucionalidade | Inconstitucionalidade Material</t>
  </si>
  <si>
    <t>"O Fundo de Desenvolvimento Econômico e Social do Estado do Rio de Janeiro (Fundes) é questionado na ADI 4996, distribuída ao ministro Marco Aurélio. Segundo o governador do Estado de São Paulo, os dispositivos relativos ao Fundes questionados na ação instituem 'regra de destinação direta de arrecadação de tributo estadual, mediante o aproveitamento dos valores dos créditos tributários apurados, especialmente do ICMS, e concedem verdadeiro incentivo financeiro-fiscal, sem obedecer aos princípios e disposições constitucionais, causando potenciais prejuízos para a economia do Estado de São Paulo'. A ação requer a declaração de inconstitucionalidade de partes do Decreto 29.591/2001, da Lei 2.823/1997 e da Lei 3.347/1999 do Estado do Rio de Janeiro" (Site do STF).</t>
  </si>
  <si>
    <t>Fundo de Desenvolvimento Econômico e Social</t>
  </si>
  <si>
    <t>05/02/2014 - FIRJAN - Federação das Indústrias do Estado do Rio de Janeiro
06/03/2014 - ABAPLAT - Associação Brasileira de Assessoria e Planejamento Tributário, Fiscal e Proteção aos Direitos do Consumidor e do Contribuinte</t>
  </si>
  <si>
    <t>02/04/2014 - FIRJAN - Federação das Indústrias do Estado do Rio de Janeiro: deferido
01/08/2018 - ABAPLAT - Associação Brasileira de Assessoria e Planejamento Tributário, Fiscal e Proteção aos Direitos do Consumidor e do Contribuinte: indeferido</t>
  </si>
  <si>
    <t>"Ação em face do art. 12 da Lei nº 4.546/05, do Estado do Rio de Janeiro, o qual confere créditos de ICMS aos contribuintes do Estado que, autorizados por Termo de Acordo, contribuírem para o Fundo de Aplicações Econômicas e Sociais do Estado do Rio de Janeiro - FAES. Sustenta o  governo que o dispositivo impugnado 'promove indireta vinculação de receita de imposto a um fundo estadual', ferindo, assim, ao que disposto no inciso IV, do art. 167, da Constituição Federal. Nessa linha, afirma que 'à medida  que os contribuintes do Estado efetuarem contribuições ao FAES, deixarão, em face do mencionado crédito fiscal, de recolher tais valores ao ICMS, havendo, no caso, uma substituição do montante de ICMS creditado pela contribuição efetuada ao referido fundo estadual'. O relator aplicou o que disposto no art. 12, da Lei 9.868/99. Em discussão: saber se o dispositivo impugnado promove vinculação de receita de imposto a fundo, vedada pelo inciso IV, do art. 167, da CF/88" (Site do STF).</t>
  </si>
  <si>
    <t>Fundo de Aplicações Econômicas e Sociais</t>
  </si>
  <si>
    <t>DIREITO TRIBUTÁRIO | Impostos | ICMS/ Imposto sobre Circulação de Mercadorias
DIREITO TRIBUTÁRIO | Crédito Tributário | Extinção do Crédito Tributário | Compensação</t>
  </si>
  <si>
    <t>ADPF</t>
  </si>
  <si>
    <t xml:space="preserve">CONFEDERAÇÃO NACIONAL DO TRANSPORTE - CNT </t>
  </si>
  <si>
    <t>"A Confederação Nacional do Transporte (CNT) ajuizou no Supremo Tribunal Federal (STF) a Arguição de Descumprimento de Preceito Fundamental (ADPF) 396, com pedido de liminar, contra a orientação jurisprudencial que confere à Justiça comum estadual a competência para o julgamento de ações penais envolvendo recursos percebidos por entidades integrantes do 'Sistema S' (serviços sociais autônomos). Para a entidade, a determinação ofende o preceito fundamental do juiz natural (artigo 5º, incisos XXXVII e LIII, da Constituição Federal). Tal orientação jurisprudencial, diz a CNT, mostra-se incompatível com a regra constitucional (artigo 109, inciso IV) que define a competência da Justiça Federal  para processar os crimes políticos e também as infrações penais praticadas em detrimento de bens, serviços ou interesse da União, suas entidades autárquicas ou empresas públicas. A confederação sustenta que há interesse público federal na realização das atividades atribuídas às entidades do Sistema S, consequentemente, há interesse da União em ações criminais que envolvam recursos de tais entidades, uma vez que possuem natureza federal. 'Embora não integrem a Administração Pública, ditas entidades atuam em colaboração com o Estado na consecução de atividades de inegável interesse público, ao dedicarem-se a ministrar assistência e ensino a determinadas categorias sociais ou profissionais', disse. 'Verifica-se que a competência jurisdicional para julgamento de ilícitos penais relativos a recursos das entidades do “Sistema S” é da Justiça Federal'" (Site do STF).</t>
  </si>
  <si>
    <t>Conflito de Competência</t>
  </si>
  <si>
    <t>Recursos</t>
  </si>
  <si>
    <t>Sistema S</t>
  </si>
  <si>
    <t xml:space="preserve">DIREITO PROCESSUAL CIVIL E DO TRABALHO | Jurisdição e Competência 
DIREITO ADMINISTRATIVO E OUTRAS MATÉRIAS DE DIREITO PÚBLICO | Controle de Constitucionalidade </t>
  </si>
  <si>
    <t>13/04/2016 - Protocolado
14/04/2016 - Autuado
14/04/2016 - Distribuído ao Min. Edson Fachin
17/08/2017 - Parecer da PGR pelo conhecimento da ação
08/08/2019 - Parecer da PGR pela procedência do pedido</t>
  </si>
  <si>
    <t>11/02/2019 - SESCOOP - Serviço Nacional de Aprendizagem do Cooperativismo</t>
  </si>
  <si>
    <t>INSTITUTO BRASILEIRO DAS ORGANIZAÇÕES SOCIAIS DE SAUDE - IBROSS</t>
  </si>
  <si>
    <t>ADPF  "em impugnação ao Decreto nº 62.528/2017, do Estado de São Paulo, que 'Estabelece, para os fins que especifica, diretrizes alusivas à celebração de contratos de gestão com organizações sociais de que trata a Lei Complementar nº 846, de 4 de junho de 1998'". Segundo o impetrante, "(iii) Na parte em que inova o ordenamento jurídico paulista, o Decreto Estadual nº 62.528/2017 é formalmente inconstitucional, tendo em vista que, no Brasil, o veículo normativo adequado para a criação do Direito é a lei (em sentido formal) e não o Decreto. Em síntese: não pode o Governador do Estado, a pretexto de regulamentar legislação produzida na Assembleia Legislativa, inovar o ordenamento jurídico estadual, sob pena de ofensa, entre outros, ao preceito fundamental da independência e harmonia entre os Poderes. (iv) Quanto ao aspecto material, o Decreto Estadual impugnado fixa normas que acabam por desnaturar a natureza privada das OSS, na medida em que estabelece um regime restritivo aos contratos firmados pelas organizações sociais com o Poder Público, numa verdadeira tentativa de 'estatizar' tais entidades privadas. O Decreto ora questionado promove precisamente aquilo que já foi rechaçado pelo Supremo Tribunal Federal, por ocasião do julgamento da ADI nº 1.923/DF" [...] Sobretudo as normas previstas nos artigos 2º e 3º do ato normativo impugnado, como se verá, são incompatíveis com os seguintes preceitos fundamentais garantidos pela Constituição Federal: a livre iniciativa (inciso IV do artigo 1º), a vedação à interferência estatal no funcionamento dessas entidades (inciso XVIII do artigo 5º), a garantia de livre associação (inciso XVII do artigo 5º), o direito de propriedade (inciso XXII do artigo 5º), o direito à intimidade e à vida privada dos dirigentes e empregados das organizações sociais (inciso X do artigo 5º), a regra de limitação remuneratória apenas a agentes públicos (inciso XI do artigo 37) e a vedação à divulgação individualizada de salários (§6º do artigo 39), tudo também em afronta à jurisprudência desta egrégia Suprema Corte, consolidada por ocasião do julgamento da ADI 1.923/DF" (Trechos da petição inicial).</t>
  </si>
  <si>
    <t>Organizações sociais</t>
  </si>
  <si>
    <t>Interferência estatal</t>
  </si>
  <si>
    <t>12/12/2018 - Protocolado
12/12/2018 - Autuado
12/12/2018 - Distribuído ao Min. Roberto Barroso</t>
  </si>
  <si>
    <t>31/01/2019 - ABRAOSC - Associação Brasileira das Organizações Sociais de Cultura</t>
  </si>
  <si>
    <t>PARTIDO DOS TRABALHADORES – PT
e
PARTIDO DEMOCRÁTICO TRABALHISTA – PDT</t>
  </si>
  <si>
    <t>ADPF questiona o "acordo firmado entre o Ministério Público Federal (MPF) e a Petrobras para pagamento e destinação de US$ 682,5 milhões transferidos pela empresa em razão de acordo celebrado com o Departamento de Justiça dos Estados Unidos (DoJ) [...] O 'Acordo de Assunção de Compromissos' com a Petrobras foi firmado em nome do Ministério Público Federal por procuradores regionais da República e procuradores da República que integram a força-tarefa da Lava-Jato, no dia 23 de janeiro deste ano, e foi homologado pelo Juízo da 13ª Vara Federal de Curitiba (PR). Prevê que metade do valor será investido em 'projetos, iniciativas e desenvolvimento institucional de entidades e redes de entidades idôneas, educativas ou não, que reforcem a luta da sociedade brasileira contra a corrupção'. Os recursos constituirão um fundo patrimonial a ser administrado por uma fundação de direito privado, com sede em Curitiba, na qual teriam assento representantes do Ministério Público Federal, do Ministério Público do Paraná, e representantes da sociedade civil. Apesar de os recursos financeiros serem oriundos de acordo internacional firmado pela Petrobras com o Departamento de Justiça norte-americano, a juíza federal Gabriela Hardt justificou sua competência para homologar o acordo nacional porque os fatos originaram-se de investigações e processos criminais conduzidos pela 13ª Vara Federal de Curitiba". Nesta ação "PT e o PDT pedem que o STF dê interpretação conforme a Constituição Federal ao artigo 91, inciso II, alínea ‘b’, do Código Penal, de modo a deixar claro que cabe à União a destinação de valores referentes a restituições, multas e sanções análogas, ressalvado o direito do lesado e do terceiro de boa-fé, decorrentes de condenações criminais, colaborações premiadas e aqueles frutos de repatriação ou de multas oriundas de acordos celebrados no Brasil ou no exterior, não cabendo a eleição de critério discricionário pelo Ministério Público para tal finalidade. Para os partidos, embora a Constituição Federal tenha conferido ao Ministério Público o papel de 'fiel da balança' do cumprimento do ordenamento jurídico e da garantia de direitos, as suas funções não têm abrangência e caráter ilimitado, devendo ser observada a repartição de competências conferidas aos Poderes da União pela Constituição Federal. Em caráter cumulativo, os dois partidos pedem que o Plenário do STF declare a inconstitucionalidade parcial, sem redução de texto, do artigo 4º, inciso IV, da Lei 12.850/2013 e do artigo 7º, parágrafo 1º, da Lei 9.613/98" (Trechos da inicial).</t>
  </si>
  <si>
    <t>Operação Lava Jato</t>
  </si>
  <si>
    <t>Fundo - Operação Lava Jato</t>
  </si>
  <si>
    <t>12/03/2019 - Protocolado
13/03/2019 - Autuado
13/03/2019 - Distribuído ao Min. Alexandre de Moraes por prevenção (ADPF 568)
22/04/2019 - Parecer da PGR pelo indeferimento da inicial por inépcia e impossibilidade jurídica das pretensões deduzidas</t>
  </si>
  <si>
    <t>ADPF "em face do Decreto nº 9.919/2019, editado pelo Presidente da República no dia 18 de julho de 2019, e da Portaria nº 1.576/2019, editada pelo Ministro de Estado da Cidadania no dia 20 de agosto de 2019, que, a pretexto de revisarem critérios e diretrizes para a aplicação dos recursos do Fundo Setorial do Audiovisual, inclusive por meio da transferência do Conselho Superior do Cinema para a Casa Civil". Segundo o partido, "reduzir a participação de representantes da sociedade e da indústria cinematográfica e, consequentemente, aumentar a participação relativa da representação do Governo visa claramente esvaziar o caráter plural e democrático do Conselho. É uma ingerência política e ideológica que afronta a liberdade de expressão artística e a produção cultural no País" (Trechos da petição inicial).</t>
  </si>
  <si>
    <t>Fundo Setorial de Audiovisual</t>
  </si>
  <si>
    <t>Conselho Superior de Cinema</t>
  </si>
  <si>
    <t>DIREITO ADMINISTRATIVO E OUTRAS MATÉRIAS DE DIREITO PÚBLICO | Organização Político-administrativa / Administração Pública | Criação / Extinção / Reestruturação de Orgãos ou Cargos Públicos</t>
  </si>
  <si>
    <t>26/08/2019 - Protocolado
27/08/2019 - Autuado
27/08/2019 - Distribuído à Min. Cármen Lúcia
11/09/2019 - Adotado rito do art. 12 da Lei 9.868/99
09/10/2019 - Determinada a realização de audiência pública</t>
  </si>
  <si>
    <t xml:space="preserve">PROCURADORA-GERAL DA REPÚBLICA </t>
  </si>
  <si>
    <t>ADPF "em face do Decreto n° 10.003, de 4 de setembro de 2019, que alterou o Decreto nº 9.579/18, instituindo novas regras de representação e indicação dos membros que compõem o Conselho Nacional dos Direitos da Criança e do Adolescente". Segundo a impetrante, "essas alterações no funcionamento do Conanda causam lesão aos preceitos fundamentais consubstanciados nos princípios da participação popular direta (art. 1º, parágrafo único, CF); da proibição do retrocesso institucional (que decorre dos direitos insculpidos no art. 1º, caput e inciso III; art. 5º, inciso XXXVI e § 1º; e art. 60, § 4º, IV); no direito à igualdade (art. 5º, inciso I); e no direito da população infanto-juvenil à proteção pelo Estado e pela coletividade (art. 227)" (Trechos da petição inicial).</t>
  </si>
  <si>
    <t>Conselhos</t>
  </si>
  <si>
    <t>Representação e indicação de membros</t>
  </si>
  <si>
    <t>Conselho Nacional dos Direitos da Criança e do Adolescente (CONANDA)</t>
  </si>
  <si>
    <t>17/09/2019 - Distribuído ao Min. Roberto Barroso</t>
  </si>
  <si>
    <t>18/09/2019 - Instituto Alana, Avante – Educação e Mobilização Social, Casa de Cultura Ilé Asé d’Osoguiã, CUT - Central Única dos Trabalhadores, CONTAG - Confederação Nacional dos Trabalhadores Rurais Agricultores e Agricultoras Familiares, CFP - Conselho Federal de Psicologia, CFESS - Conselho Federal de Serviço Social, GAJOP - Gabinete de Assessoria Jurídica a Organizações Populares, Instituto Fazendo História, AMSK - Associação Internacional Mailê Sara Kalí e CECUP - Centro de Educação e Cultura Popular
01/10/2019 - MNDH - Movimento Nacional de Direitos Humanos
21/10/2019 - DPE/RJ - Defensoria Pública do Estado do Rio de Janeiro
30/10/2019 - IBCCRIM - Instituto Brasileiro de Ciências Criminais, ANCED - Associação Nacional dos Centros de Defesa da Criança e do Adolescente e Conectas Direitos Humanos</t>
  </si>
  <si>
    <t>ADPF "em face do Decreto n° 9.806, de 28 de maio de 2019, que alterou o Decreto nº 99.274/90, instituindo novas regras de representação e indicação dos membros que compõem o Conselho Nacional do Meio Ambiente". Segundo a impetrante, "essas alterações no funcionamento do CONAMA causam lesão aos preceitos fundamentais consubstanciados nos princípios da participação popular direta (art. 1º, parágrafo único, CF); da proibição do retrocesso institucional (que decorre dos direitos insculpidos no art. 1º, caput e inciso III; art. 5º, inciso XXXVI e § 1º; e art. 60, § 4º, IV); no direito à igualdade (art. 5º, inciso I); e no direito à proteção do meio ambiente (art. 225)" (Trechos da petição inicial).</t>
  </si>
  <si>
    <t>Conselho Nacional do Meio Ambiente (CONAMA)</t>
  </si>
  <si>
    <t>17/09/2019 - Distribuído à Min. Rosa Weber</t>
  </si>
  <si>
    <t>07/11/2019 - CBIC - Câmara Brasileira da Indústria da Construção, AELO - Associação das Empresas de Loteamentos e Desenvolvimento Urbano e SECOVI/SP - Sindicato das Empresas de Compra, Venda, Locação e Administração de Imóveis Residenciais e Comerciais de São Paulo</t>
  </si>
  <si>
    <t>AI</t>
  </si>
  <si>
    <t xml:space="preserve">INSTITUTO NACIONAL DO SEGURO SOCIAL - INSS 
x
COLÉGIO DA IMACULADA CONCEIÇÃO </t>
  </si>
  <si>
    <t>"A parte autora impetrou mandado de segurança objetivando fosse reconhecida a sua imunidade tributária relativamente à cota patronal das contribuições previdenciárias, sob o argumento de se tratar de entidade filantrópica educacional e de assistência social. Insurgiu-se, especificamente, contra a Lei 9.732/98 que, segundo o impetrante, alterou o conceito de entidade beneficente de assistência social em afronta à Constituição Federal. Sustentou, outrossim, que teria um suposto direito adquirido à isenção/imunidade tributária, não podendo ser atingido por exigências estabelecidas em legislação nova. O feito foi julgado procedente em primeira instância, entendendo-se que o impetrante seria entidade filantrópica, declarando-se inexistente a relação jurídica quanto à cota patronal das contribuições previdenciárias. Entendeu o Magistrado que a parte autora faria jus à isenção em comento, visto que, as modificações trazidas pela Lei 9.732/98 quanto ao conceito de entidade beneficente trouxe limitações e requisitos até então inexistentes na previsão no art. 14 do CTN" (Trecho do Agravo de Instrumento).</t>
  </si>
  <si>
    <t>DIREITO TRIBUTÁRIO | Limitações ao Poder de Tributar | Imunidade | Entidades Sem Fins Lucrativos
DIREITO TRIBUTÁRIO | Contribuições | Contribuições Previdenciárias</t>
  </si>
  <si>
    <t xml:space="preserve">UNIÃO 
x
S/C CONGREGAÇÃO DAS IRMÃS FRANCISCANAS MISSIONÁRIAS DO CORAÇÃO IMACULADO DE MARIA </t>
  </si>
  <si>
    <t xml:space="preserve">"O v. acórdão ora recorrido, da Segunda Turma do E. TRF-3a Região, por unanimidade, houve por bem considerar por inconstitucional, a imunidade prevista no dispositivo constitucional, em questão referente ao recolhimento de contribuições para a seguridade social. Referida decisão constitui gravame, pois contraria dispositivo da Constituição Federal que concedeu imunidade às entidades beneficentes desde que atendam aos requisitos dispostos em lei. [...] Em tratando-se de contribuição para a seguridade social, condiciona a imunidade, igualmente como nos impostos, a que se atendam às exigências legais. Ocorre que, não comprovou, devidamente, a Recorrida, o preenchimento dos requisitos estabelecidos no art. 55 da Lei nº 8.212/91, que é a lei a que se refere a parte final do dispositivo da Constituição, que determina sejam atendidos os requisitos da lei" (Trecho do RExt). </t>
  </si>
  <si>
    <t>DIREITO TRIBUTÁRIO | Limitações ao Poder de Tributar | Imunidade | Entidades Sem Fins Lucrativos
DIREITO TRIBUTÁRIO | Contribuições | Contribuições Previdenciárias | Contribuição sobre a folha de salários</t>
  </si>
  <si>
    <t>INSTITUTO NACIONAL DO SEGURO SOCIAL - INSS 
x
SOCIEDADE BENEFICENTE CRUZEIRAS DE SÃO FRANCISCO</t>
  </si>
  <si>
    <t>"O Instituto Nacional do Seguro Social – INSS, na minuta de folha 70 a 75, sustenta equivocada a fixação do artigo 14 do Código Tributário Nacional para regulamentar a imunidade prevista no 195, § 7º, da Constituição Federal. Assevera ter a suspensão da eficácia da Lei nº 9.732/1998, a partir do julgamento da medida liminar da ação direta de inconstitucionalidade nº 2.028/DF, implicado a necessária observância dos requisitos estabelecidos no 55 da Lei nº 8.212/1991, na redação original. Afirma dispensável o reexame  de provas".
"ENTIDADE BENEFICENTE DE ASSISTÊNCIA SOCIAL – IMUNIDADE – CONTRIBUIÇÕES SOCIAIS – ARTIGOS 146, INCISO II, E 195, § 7º, DA CONSTITUIÇÃO FEDERAL. Os requisitos para o gozo de imunidade hão de estar previstos em lei complementar. Precedente: recurso extraordinário nº 566.622/RS, relator ministro Marco Aurélio, julgado no Pleno sob o ângulo da repercussão geral, acórdão publicado no Diário da Justiça de 23 de agosto de 2017".
(Trechos  do acórdão)</t>
  </si>
  <si>
    <t>DIREITO TRIBUTÁRIO | Limitações ao Poder de Tributar | Imunidade</t>
  </si>
  <si>
    <t>Agravo Regimental
Embargos de Declaração</t>
  </si>
  <si>
    <t>Negado provimento</t>
  </si>
  <si>
    <t xml:space="preserve">HOSPITAL ALEMÃO OSWALDO CRUZ 
x
ESTADO DE SÃO PAULO </t>
  </si>
  <si>
    <t>"O Tribunal de Justiça do Estado de São Paulo, reformando o Juízo, assentou a insuficiência do preenchimento dos requisitos do artigo 14 do Código Tributário Nacional para o reconhecimento da imunidade. No recurso extraordinário, cujo trânsito busca alcançar, o recorrente alega a violação dos artigos 146, inciso II, 150, incisos II e VI, alínea 'c', 155, inciso I, alínea “b”, § 2º, e 170, inciso IV, da Constituição Federal. Aduz a reserva de lei complementar para dispor acerca da imunidade. Sustenta violação ao princípio da livre concorrência, ante a excessiva oneração das atividades de prestação de assistência médica e hospitalar" (Trecho da decisão monocrática do Min. Marco Aurélio).</t>
  </si>
  <si>
    <t>DIREITO TRIBUTÁRIO | Impostos | ICMS/ Imposto sobre Circulação de Mercadorias | Nao Cumulatividade
DIREITO TRIBUTÁRIO | Limitações ao Poder de Tributar | Imunidade</t>
  </si>
  <si>
    <t>Provimento</t>
  </si>
  <si>
    <t xml:space="preserve">UNIÃO 
x
ARNS DE OLIVEIRA, ANDREAZZA LIMA &amp; POLAK ADVOGADOS ASSOCIADOS </t>
  </si>
  <si>
    <t>"A questão de fundo se refere à possibilidade de revogação da isenção da COFINS para as sociedades civis de profissão regulamentada contida no art. 6 º, II da Lei Complementar nº 70/91 pelo art. 56 da Lei nº 9.430/96" (Trecho do acórdão que resolveu a Q.O.).</t>
  </si>
  <si>
    <t>COFINS</t>
  </si>
  <si>
    <t>Sociedade civil de prestação de serviços de profissão legalmente regulamentada</t>
  </si>
  <si>
    <t>DIREITO TRIBUTÁRIO | Contribuições | Contribuições Sociais | Cofins
DIREITO TRIBUTÁRIO | Limitações ao Poder de Tributar | Isenção</t>
  </si>
  <si>
    <t>Agravo Regimental
Embargos de Declaração
Embargos de Divergência</t>
  </si>
  <si>
    <t>AR</t>
  </si>
  <si>
    <t xml:space="preserve">UNIÃO 
x
FUNDAÇÃO SANEPAR DE ASSISTÊNCIA SOCIAL </t>
  </si>
  <si>
    <t>"O objeto da presente ação rescisória é o acórdão proferidopor esse Colendo Supremo Tribunal Federal nos autos do Recurso Extraordinário nº 396.022/PR, de Relatoria do Em. Min. CÉZAR PELUSO, o qual restou assim ementado, in verbis: '1. RECURSO. Extraordinário. Inadmissibilidade. Jurisprudência assentada. Ausência de razões novas . Decisão mantida. Agravo regimental improvido. Nega-se provimento a agravo regimental tendente a impugnar, sem razões novas, decisão fundada em jurisprudência assente na Corte. 2. RECURSO. Agravo. Regimental. Jurisprudência assentada sobre a matéria. Caráter meramente abusivo. Litigância de má-fé. Imposição de multa. Aplicação do art. 557, § 2º cc. arts. 14, II e III, e 17, VIL do CPC. Quando abusiva a interposição de agravo, manifestamente inadmissível ou infundado, deve o Tribunal condenar o agravante a pagar multa ao agravado.' Pretende a UNIÃO demonstrar que merece rescisão esse acórdão pois, ao reconhecer a ora Ré como legítima destinatária de imunidade tributária, restou violado o artigo 150, VI, 'e' da CF/88. Destarte, a União teve a negativa de provimento ao seu recurso extraordinário aplicando-se a jurisprudência desta Suprema Corte, mas de forma indevida, na medida em que a mesma não se amolda à hipótese da Ré, posto se trata de entidade de previdência privada, consoante dispõe o artigo 8º, II de seu Estatuto (fl. 19), em que há a expressa previsão de contribuição a ser paga pelos seus beneficiários. 4. Ora, ao não ressalvar a natureza jurídica da Recorrida, com a negativa ao RE fazendário, a citada decisão, que transitou em julgado, violou disposição normativa com força de lei, a saber, o art. 150, VI, 'e' da CF/88, conforme demonstrar-se-á adiante" (Trecho da petição inicial).</t>
  </si>
  <si>
    <t>IOF</t>
  </si>
  <si>
    <t>Entidade de previdência privada</t>
  </si>
  <si>
    <t>DIREITO TRIBUTÁRIO | Limitações ao Poder de Tributar | Imunidade
DIREITO TRIBUTÁRIO | Impostos | IOC/IOF Imposto sobre operações de crédito, câmbio e seguro, ou relativas a títulos ou valores mobiliários</t>
  </si>
  <si>
    <t>ARE</t>
  </si>
  <si>
    <t xml:space="preserve">FUNDAÇÃO EDSON QUEIROZ 
x
UNIÃO </t>
  </si>
  <si>
    <t xml:space="preserve">Recurso Extraordinário contra decisão da 2ª Turma do Tribunal Regional Federal da 5ª Região que teria desrespeitado "o artigo 150, inciso VI, alínea c, da Constituição Federal, no que diz com a previsão da imunidade tributária das instituições de educação e assistência social, enquanto limitação ao poder de tributar; bem como o artigo 195, parágrafo 7º, da Constituição Federal, no que tange à isenção das entidades beneficentes de assistência social quanto às contribuições sociais; o artigo 146, inciso II, da Constituição Federal, no que diz com instituição dos requisito necessários à fruição da imunidade tributária; e também o artigo 5º, inciso XXXVI, da Constituição federal, tanto no que diz com o direito adquirido à imunidade tributária, como no tocante à coisa julgada formada em favor da Recorrente, que reconhece o seu direito à imunidade tributária". A questão envolve Fundação  Edson Queiroz, mantenedora da Universidade de Fortaleza, que foi cobrada de tributos referentes à importação de equipamentos para "aparelhar suas instalações e melhor desempenhar suas atividades educacionais e de assitência social". </t>
  </si>
  <si>
    <t>Importação</t>
  </si>
  <si>
    <t>DIREITO TRIBUTÁRIO | Limitações ao Poder de Tributar | Imunidade | Entidades Sem Fins Lucrativos
DIREITO TRIBUTÁRIO | Taxas | Federais | Taxa de Despacho Aduaneiro</t>
  </si>
  <si>
    <t xml:space="preserve">UNIÃO 
x
SOCIEDADE CLERICAL VIRGO FLOS CARMELI </t>
  </si>
  <si>
    <t>"Trata-se de acórdão de Turma do Tribunal Regional Federal da 3a Região que negou provimento à apelação da União e à remessa oficial, mantendo a sentença que reconheceu a imunidade à parte impetrante, a imunidade à parte impetrante, SOCIEDADE CLERICAL VIRGO FLOS CARMELI, afastando, assim, a incidência do Imposto de Importação e do Imposto sobre Produtos Industrializados, relativos à mercadoria relacionada na fatura KV26514B. O acórdão considerou que: a. a impetrante é organização religiosa, sem fins lucrativos e que utiliza os recursos obtidos integralmente na manutenção e desenvolvimento de seus objetivos sociais; b. a abrangência da imunidade tributária aos templos de qualquer culto se encontra pacificada no STF (RE 325.822); c. a imunidade prevista no art. 150, VI, c da Constituição Federal em favor das instituições de assistência social abrange o II e o IPI, conforme já decidido pelo STF no AI 378454; d. o bem em questão - uma Plataforma Boom Compacta Esteira, foi adquirida para manutenção do patrimônio das igrejas, com a finalidade de providenciar reparos, colocação de forros, saneas, iluminação e demais atividades no interior das igrejas, logo, tal equipamento não foi adquirido com o intuito de trazer lucro à instituição; e. a não manutenção das igrejas atingiría por vias transversais o patrimônio da instituição, que por sua vez, é essencial ao exercício das atividades religiosas" (Trecho do RExt).</t>
  </si>
  <si>
    <t>II e IPI</t>
  </si>
  <si>
    <t>Organização religiosa</t>
  </si>
  <si>
    <t>DIREITO TRIBUTÁRIO | Impostos | II/ Imposto sobre Importação
DIREITO TRIBUTÁRIO | Limitações ao Poder de Tributar | Imunidade | Entidades Sem Fins Lucrativos</t>
  </si>
  <si>
    <t xml:space="preserve">ESTADO DO RIO GRANDE DO SUL 
x
ASSOCIAÇÃO BENEFICENTE SANTA ROSA DE LIMA </t>
  </si>
  <si>
    <t>"Trata-se de agravo nos próprios autos objetivando a reforma de decisão que inadmitiu recurso extraordinário, manejado com arrimo na alínea a do permissivo constitucional, contra acórdão que assentou, in verbis: 'APELAÇÃO CÍVEL. DIREITO TRIBUTÁRIO. RESTITUIÇÃO DE INDÉBITO. ITCD. AQUISIÇÃO DE IMÓVEIS POR DISPOSIÇÃO TESTAMENTÁRIA. ENTIDADES BENEFICENTES DE ASSISTÊNCIA. LEGATÁRIAS. IMUNIDADE. RECONHECIMENTO. (ART. 150, VI, ‘C’, CF/88). 1. Reconhecida a qualidade das autoras como entidades de assistência social, sem fins lucrativos. 2. A prerrogativa de imunidade não é restrita aos impostos sobre o patrimônio, sobre a renda ou sobre serviços, pois se estende a toda imposição tributária que possa comprometer o patrimônio, a renda e os serviços do ente imune. Precedentes doutrinários e jurisprudenciais. 3. Incidência da taxa referencial do Sistema Especial de Liquidação e de Custódia - SELIC, a contar do pagamento indevido, com base em lei estadual autorizativa, segundo posicionamento do STJ. 4. Reduzido o valor dos honorários estabelecido na sentença, por aplicação do princípio da moderação, segundo os critérios do artigo 20, §§ 3º e 4º, do CPC, adequados aos parâmetros adotados pela Câmara para a espécie. 5. Reexame necessário conhecido de ofício, pois a sentença se enquadra na hipótese prevista no art. 475, I, do CPC/1973, estando sujeita ao duplo grau de jurisdição, em observância ao princípio do tempus regit actum, tendo em vista a data da publicação do julgamento da demanda, na vigência do CPC/1973. RECURSO PARCIALMENTE PROVIDO. SENTENÇA CONFIRMADA, NO MAIS, EM REEXAME NECESSÁRIO CONHECIDO DE OFÍCIO.” (Trecho da decisão monocrática do Min. Luiz Fux).</t>
  </si>
  <si>
    <t>ITCMD</t>
  </si>
  <si>
    <t>DIREITO TRIBUTÁRIO | Impostos | ITCD - Imposto de Transmissão Causa Mortis
DIREITO TRIBUTÁRIO | Limitações ao Poder de Tributar | Imunidade | Entidades Sem Fins Lucrativos
DIREITO TRIBUTÁRIO | Crédito Tributário | Repetição de indébito</t>
  </si>
  <si>
    <t>Agravo Regimental</t>
  </si>
  <si>
    <t xml:space="preserve">SOCIEDADE BENEFICENTE ISRAELITA BRASILEIRA - HOSPITAL ALBERT EINSTEIN 
x
UNIÃO </t>
  </si>
  <si>
    <t>"Trata-se de mandado de segurança em que se pleiteia o afastamento da incidência de tributos na operação de importação de equipamentos, vez que a Impetrantes, ora Agravente, nos termos de seu Estatuto Social, é associação de caráter beneficente, social, científico e cultural, sem fins lucrativos, e, desta feita, goza de imunidade prevista nos artigos 150, VI, 'c' e art. 195, § 7º da Constituição Federal" (Trecho do Agravo de Instrumento).</t>
  </si>
  <si>
    <t>Desistência</t>
  </si>
  <si>
    <t xml:space="preserve">INSTITUÇÃO ADVENTISTA NORDESTE BRASILEIRA DE EDUCAÇÃO E ASSISTÊNCIA SOCIAL 
x
UNIÃO </t>
  </si>
  <si>
    <t>"O recurso extraordinário a que se refere o presente agravo foi interposto pela Instituição Adventista Nordeste Brasileira de Educação e Assistência Social contra acórdão que, confirmado em sede de juízo de retratação pelo E. Tribunal de Justiça do Estado de São Paulo, está assim ementado (fls. 705): 'Constitucional e tributário. Imunidade tributária da entidade educacional. Validade dos limites estabelecidos no art. 55, II, da Lei nº 8.212/91, regulamentado pelo Decreto nº 3.048/99. Precedentes do Supremo Tribunal Federal. Apelações e remessa providas'. A parte ora recorrente, ao deduzir o apelo extremo em questão, sustentou que o Tribunal 'a quo' teria transgredido o preceito inscrito no art. 195, § 7º, da Constituição da República". (Trecho da decisão monocrática do Min. Celso de Mello).</t>
  </si>
  <si>
    <t>DIREITO TRIBUTÁRIO | Limitações ao Poder de Tributar | Imunidade | Entidades Sem Fins Lucrativos
DIREITO TRIBUTÁRIO | Contribuições | Contribuições Previdenciárias
DIREITO ADMINISTRATIVO E OUTRAS MATÉRIAS DE DIREITO PÚBLICO | Controle de Constitucionalidade | Processo Legislativo</t>
  </si>
  <si>
    <t xml:space="preserve">CONFEDERAÇÃO DAS SANTAS CASAS DE MISERICORDIA, HOSPITAIS E ENTIDADES FILANTRÓPICAS - CMB 
x
AGÊNCIA NACIONAL DE SAÚDE SUPLEMENTAR - ANS </t>
  </si>
  <si>
    <t>"A Confederação das Santas Casas de Misericórdia, Hospitais e Entidades Filantrópicas – CMB impetrou mandado de segurança coletivo contra ato do Diretor Presidente da Agência Nacional de Saúde Suplementar – ANS, que, com fundamento no art. 34 da Lei 9.656/1998, obriga os hospitais filantrópicos a constituírem pessoas jurídicas independentes para a comercialização de planos de saúde. A sentença concedeu a segurança, para determinar que a ANS se abstenha de exigir a adequação do objeto social de hospitais filantrópicos aos ditames do art. 34 da Lei 9.656/1998, permitindo que operacionalizem planos de saúde na forma instituída por seus estatutos. O Tribunal Regional Federal da 2ª Região reformou a sentença de concessão da segurança. Entendeu legítima a determinação de adequação do objeto social das operadoras de plano de saúde aos ditames do art. 34 da Lei 9.656/1998. [...] O recurso extraordinário apontou ofensa aos arts. 5º, XXXVI, e 150, VI, da Constituição. Alegou que, se os hospitais filantrópicos forem obrigados a constituir nova pessoa jurídica para operacionalizar planos de saúde, esta não poderá usufruir da imunidade tributária. Lembrou que as atividades relacionadas à comercialização de planos de saúde foram instituídas para serem fonte alternativa de receita dos hospitais filantrópicos, tendo em vista o déficit causado pelo atendimento médico-hospitalar aos usuários do Sistema Único de Saúde. Afirmou que a atividade segregada do plano de saúde inviabilizará o reconhecimento da filantropia do hospital, bem como o cumprimento das exigências da Lei 12.101/2009. Nessa linha, concluiu que o art. 34 da Lei 9.656/1998 é uma forma de restrição do direito das entidades filantrópicas à imunidade tributária. Disse ofendido, ainda, o princípio da isonomia, sob o fundamento de que os filiados da recorrente se enquadrariam na exceção do art. 9º, parágrafo único, da Resolução Normativa nº 100 da ANS. Suscitou, por fim, violação a ato jurídico perfeito, criticando a retroatividade da norma que pretende alterar os estatutos das instituições filantrópicas. O recurso não foi admitido na origem, dada a incidência da Súmula 636. Daí, o agravo". (Trecho do parecer da Procuradoria Geral da República).</t>
  </si>
  <si>
    <t>Plano de saúde</t>
  </si>
  <si>
    <t>Hospitais filantrópicos</t>
  </si>
  <si>
    <t>DIREITO TRIBUTÁRIO | Limitações ao Poder de Tributar | Imunidade | Entidades Sem Fins Lucrativos
DIREITO ADMINISTRATIVO E OUTRAS MATÉRIAS DE DIREITO PÚBLICO | Atos Administrativos | Fiscalização
DIREITO ADMINISTRATIVO E OUTRAS MATÉRIAS DE DIREITO PÚBLICO | Serviços | Saúde | Controle Social e Conselhos de Saúde</t>
  </si>
  <si>
    <t>19/12/2018 - Protocolado
25/01/2019 - Autuado
25/01/2019 - Distribuído ao Min. Edson Fachin
29/10/2019 - Parecer da PGR pelo sobrestamento</t>
  </si>
  <si>
    <t xml:space="preserve">ASSOCIAÇÃO BRASILEIRA D' A IGREJA DE JESUS CRISTO DOS SANTOS DOS ÚLTIMOS DIAS
x
MUNICÍPIO DE EMBU DAS ARTES </t>
  </si>
  <si>
    <t>"Trata-se de agravo interposto pela Associação Brasileira D´A Igreja de Jesus Cristo dos Santos dos Últimos Dias contra decisão do Presidente da Seção de Direito Público do Tribunal de Justiça do Estado de São Paulo – TJ/SP, que negou seguimento a recurso extraordinário, fundamentado na alínea ‘a’ do permissivo constitucional, em que se busca a reforma do acórdão que deu parcial provimento à Apelação 1000332- 48.2016.8.26.0176 [...]: DECLARATÓRIA C.C. REPETIÇÃO DO INDÉBITO – IPTU – Exercícios de 2012, 2013, 2015, 2016 e lançamentos futuros – Templo religioso – Imunidade – Cancelamento dos lançamentos dos exercícios de 2012, 2013, 2015 e 2016 após a citação – Cancelamento após a citação que implicou em reconhecimento jurídico do pedido de cunho declaratório – Restituição do pagamento do IPTU do exercício de 2013 – Inocorrência – Restituição administrativa efetuada juntamente com o valor do IPTU de 2014 antes do ajuizamento da ação – Imunidade que não alcança os lançamentos futuros (Súmula 239 do STF) – Sentença reformada, operada a sucumbência recíproca – Recursos da autora e da ré providos em parte. Nas razões do apelo raro, a recorrente alegou violação aos artigos 5º, inciso VI; 19, inciso I; e 150, inciso VI, alínea 'b', § 4º, todos da Constituição Federal. Sustentou, além de repercussão geral, que 'a imunidade se aplica imediatamente (art. 5º, § 1º, CF), ou seja, deve a norma de imunidade concedida às organizações religiosas incidir desde a aquisição da propriedade por ela, pois existe presunção a seu favor'. Requereu, ao final, o provimento do recurso para que 'seja declarada a inexistência da relação jurídica tributária entre a recorrente e o Município de Embu das Arte'" (Trecho do parecer da Procuradoria Geral da República).</t>
  </si>
  <si>
    <t>IPTU</t>
  </si>
  <si>
    <t>DIREITO TRIBUTÁRIO | Impostos | IPTU/ Imposto Predial e Territorial Urbano
DIREITO TRIBUTÁRIO | Limitações ao Poder de Tributar | Imunidade | Entidades Sem Fins Lucrativos</t>
  </si>
  <si>
    <t xml:space="preserve">CASA DE NOSSA SENHORA DA PAZ AÇÃO SOCIAL FRANCISCANA 
x
CRISTIANO BARRETTO FIGUEIREDO </t>
  </si>
  <si>
    <t>"Trata-se de agravo contra decisão por meio da qual foi negado seguimento ao recurso extraordinário interposto em face de acórdão assim ementado: 'RECURSOS DE APELAÇÃO. AÇÃO POPULAR. CONCESSÃO DE CERTIFICAÇÃO DE ENTIDADES BENEFICENTES DE ASSISTÊNCIA SOCIAL (CEBAS) COM FUNDAMENTO EM RESOLUÇÕES DO CONSELHO NACIONAL DE ASSISTÊNCIA SOCIAL - CNAS FUNDADAS NOS ARTS. 37 E 39 DA MEDIDA PROVISÓRIA 446/2008. ART. 195, §7º, DA CONSTITUIÇÃO FEDERAL. HONORÁRIOS ADVOCATÍCIOS. 1. Os arts. 37 e 39 da Medida Provisória nº 446/2008 estabeleceu uma hipótese de autorização automática da concessão da Certificação de Entidades Beneficentes de Assistência Social, documento essencial para a obtenção do benefício de imunidade previdenciária. Assim, o mencionado Diploma autorizou a certificação de uma entidade sem a exigência do exame do atendimento dos requisitos estabelecidos em lei. Por essa perspectiva, observa-se a existência de incompatibilidade material entre os citados dispositivo de medida provisória a norma veiculada no texto do §7º do art. 195 da Constituição Federal. 2. A Quarta Turma Especializada desta Corte Regional, no julgamento do APELREEX 01279879320134025101 (Rel. Desembargador Federal Luiz Antonio Soares, DJe de 03/11/2016), reconheceu a invalidade inconstitucional dos atos administrativos que, de forma automática e com base no art. 37 da Medida Provisória nº 446/2008, concederam a Certificação de Entidade Beneficente de Assistências Social - CEBAS. A base do argumento reflete o posicionamento de que a concessão da certificação sem a análise a adequação da entidade aos requisitos previstos em lei implica manifesta afronta ao princípio da isonomia, porque haverá um tratamento desigual, vale dizer, concessão do mesmo tratamento jurídico a pessoas jurídicas em situações diferentes. Portanto, são inválidas as Certificações expedidas com base nos arts. 37 e 39 da Medida Provisória nº 446/2008. 3. O Autor popular, em sede de recurso adesivo, questiona o valor dos honorários advocatícios, fixados em R$ 1.000,00 (mil reais). Nada obstante, o juízo a quo estabeleceu a verba honorária com base na regra prevista no §4º do art. 20 do CPC, que autorizava a formulação de juízo de equidade para fins de modulação da quantia a ser paga a título de honorários sucumbenciais no caso de vencida a Fazenda Pública. Portanto, considerando que a questão jurídica debatida nos autos do processo refere-se a pedido de anulação de ato administrativo (concessão de CEBAS) — a revelar matéria eminentemente de direito —, observo a razoabilidade dos valores arbitrados pelo juízo sentenciante" (Trecho da decisão monocrática do Min. Ricardo Lewandowski).</t>
  </si>
  <si>
    <t xml:space="preserve">MUNICÍPIO DE CURITIBA 
x
FUNDAÇÃO RICHARD HUGH FISK </t>
  </si>
  <si>
    <t>"A ora Agravada se insurgiu contra a cobrança do IPTU, relativo ao exercício fiscal de 2006, do imóvel de Indicação Fiscal n° 36.019.014.000-7. Pretendeu ver reconhecida a imunidade tributária, sob o argumento de que seria pessoa jurídica de direito privado sem fins lucrativos e preencheria os requisitos legais. A sentença julgou parcialmente procedente a ação, reconhecendo a imunidade tributária da apelada quanto ao IPTU referente ao exercício financeiro de 2006 e determinar a exclusão do valor respectivo da execução fiscal correlata, mantendo-se somente o valor relativo à taxa de lixo. O ora Agravante apelou ao TJ/PR que negou provimento ao Recurso de Apelação entendendo cumpridas as condições elencadas nos Arts. 9º e 14 do CTN. O Município agravante interpôs recurso extraordinário com fundamento na ausência de repercussão geral da matéria constitucional suscitada o qual teve sua admissibilidade negada" (Trecho do Agravo em RExst do Município de Curitiba).</t>
  </si>
  <si>
    <t>Entidade de educação e assistência social sem fins lucrativos</t>
  </si>
  <si>
    <t>DIREITO PROCESSUAL CIVIL E DO TRABALHO | Liquidação / Cumprimento / Execução de Sentença | Efeito Suspensivo / Impugnação / Embargos à Execução
DIREITO TRIBUTÁRIO | Impostos | IPTU/ Imposto Predial e Territorial Urbano
DIREITO TRIBUTÁRIO | Limitações ao Poder de Tributar | Imunidade | Entidades Sem Fins Lucrativos</t>
  </si>
  <si>
    <t>Não conhecido</t>
  </si>
  <si>
    <t xml:space="preserve">UNIÃO 
x
SOCIEDADE DE EDUCAÇÃO E CARIDADE </t>
  </si>
  <si>
    <t>"Interpõe-se o presente recurso em face dos vv. Acórdãos proferidos pelo TRF-3 8 Região que reconheceu a imunidade tributária, nos termos do art. 195, §7º, CE, diante da comprovação de requisitos previstos no art. 14 CTN. Foram opostos embargos de declaração, diante da omissão quanto à aplicação da decisão do STF exarada na ADI 2028, todavia, foram rejeitados sob uma fundamentação genérica no sentido de que o objetivo era a reapreciação do julgado" (Trecho do RExt).</t>
  </si>
  <si>
    <t>DIREITO ADMINISTRATIVO E OUTRAS MATÉRIAS DE DIREITO PÚBLICO | Controle de Constitucionalidade
DIREITO TRIBUTÁRIO | Limitações ao Poder de Tributar | Imunidade | Entidades Sem Fins Lucrativos</t>
  </si>
  <si>
    <t>22/07/2019 - Protocolado
14/08/2019 - Autuado
22/08/2019 - Distribuído ao Min. Marco Aurélio</t>
  </si>
  <si>
    <t xml:space="preserve">MUNICÍPIO DE SÃO PAULO 
x
FUNDAÇÃO PARA A PESQUISA EM ARQUITETURA E AMBIENTE - FUPAM </t>
  </si>
  <si>
    <t>"Cuida-se de demanda judicial em que a entidade autora buscou obter reconhecimento judicial de sua imunidade tributária com base no art. 150, Vi, 'c', da Constituição Federal e, com isso, anular autos de infração inscritos nas Dívidas Ativas n0586.719-3/07-1 e 586.718-5/07-9. Inicial sentença exarada foi anulada para o retorno dos autos à origem, em função de pedido de prova pericial contábil da própria autora. Estranhamente, após o retorno dos autos a autora prescindiu da prova pericial postulada, deixando de comprovar o preenchimento dos requisitos do art. 14 do CTN, sem especial a manutenção de escrituração de suas receitas e despesas sob as formalidades necessárias (art. 14, III, do CTN). Mesmo assim, a demanda foi novamente julgada, com solução de procedência para reconhecer a imunidade da autora em relação ao ISS para anular os autos de infração 63.847.612, 63.847.647, 63.847.469, 63.847.477, 66.847.523, 63.847.574, 63.847.590 e 63.847.671, reconhecendo a imunidade da autora em relação ao ISS para os exercícios de 2000 e seguintes". (Trecho do Agravo em RExst do Município de São Paulo).</t>
  </si>
  <si>
    <t>Ministro Presidente</t>
  </si>
  <si>
    <t>DIREITO TRIBUTÁRIO | Impostos | ISS/ Imposto sobre Serviços
DIREITO TRIBUTÁRIO | Limitações ao Poder de Tributar | Imunidade | Entidades Sem Fins Lucrativos</t>
  </si>
  <si>
    <t xml:space="preserve">MUNICÍPIO DE SAO CAETANO DO SUL 
x
INSTITUTO DAS CLARISSAS FRANCISCANAS MISSIONÁRIAS DO SANTÍSSIMO SACRAMENTO-ICLAF </t>
  </si>
  <si>
    <t>"Trata-se de agravo nos próprios autos objetivando a reforma de decisão que inadmitiu recurso extraordinário manejado, com arrimo na alínea a do permissivo constitucional, contra acórdão que assentou: 'Apelação. Ação declaratória de inexistência de relação jurídicotributária com pedido cumulado de repetição de indébito. Imposto predial e territorial urbano. Alegação de imunidade. Procedência. Imóvel pertencente a instituição de assistência social sem fins lucrativos, preenchedora dos requisitos do artigo 14 do Código Tributário Nacional. Imóvel locado a terceiros. Falta de provas de que o valor dos aluguéis não sejam utilizados nas atividades essenciais da entidade imune. Inteligência da súmula 724 do Supremo Tribunal Federal. Recurso provido.” Nas razões do apelo extremo, o agravante sustenta preliminar de repercussão geral e, no mérito, aponta violação aos artigos 5º, II, 150, VI, c, da Constituição Federal e à Súmula 546 do STF" (Trecho da decisão monocrática do Min. Luiz Fux).</t>
  </si>
  <si>
    <t>SOCIEDADE UNIFICADA DE ENSINO AUGUSTO MOTTA 
x
UNIÃO</t>
  </si>
  <si>
    <t>"Trata-se de agravo nos próprios autos objetivando a reforma de decisão que inadmitiu recurso extraordinário manejado, com arrimo na alínea a do permissivo constitucional, contra acórdão que assentou: 'PROCESSO CIVIL. TRIBUTÁRIO. EMBARGOS À EXECUÇÃO. IMUNIDADE. ENTIDADE FILANTRÓPICA. CONTRIBUIÇÃO SOCIAL.TERCEIROS. 1. Demonstrado nos autos que estavam presentes as condições para gozo da imunidade de que trata o art. 195, §7° da CF/88 ao tempo da ocorrência do fato gerador, é ilegítima a exigência da contribuição social na presente execução. II. Enquadrando-se as contribuições destinadas ao SESC, SENAC, SEBRAE e ao salário -educação como contribuições sociais gerais (art. 240 da CF) e a contribuição para o INCRA como de CIDE, não estão abrangidas pela imunidade prevista no art. 195, § 7°, da Constituição Fedeta1/88. III. Remessa e apelações improvidas.” (Doc. 12, p. 51) Nas razões do apelo extremo, a agravante sustenta preliminar de repercussão geral e, no mérito, aponta violação aos artigos 195, caput, I, a, e § 7º, e 240 da Constituição Federal, sob o argumento de que a imunidade em questão abrange as contribuições para o INCRA, SESC e SEBRAE e o salário educação" (Trecho da decisão monocrática do Min. Luiz Fux).</t>
  </si>
  <si>
    <t>INCRA/SESC/SEBRAE/ Salário educação</t>
  </si>
  <si>
    <t>DIREITO TRIBUTÁRIO | Contribuições | Contribuições Corporativas
DIREITO TRIBUTÁRIO | Limitações ao Poder de Tributar | Imunidade | Entidades Sem Fins Lucrativos</t>
  </si>
  <si>
    <t xml:space="preserve">UNIÃO 
x
LIGA DAS SENHORAS CATÓLICAS DE SÃO PAULO </t>
  </si>
  <si>
    <t>"Trata-se de agravo cujo objeto é decisão que negou seguimento a recurso extraordinário interposto contra acórdão assim ementado: 'DIREITO CONSTITUCIONAL E TRIBUTÁRIO. COFINS. ENTIDADE BENEFICENTE DE ASSISTÊNCIA SOCIAL. IMUNIDADE. ARTIGO 195, § 7º DA CONSTITUIÇÃO FEDERAL. TEMA 32/STF. REPERCUSSÃO GERAL. INCONSTITUCIONALIDADE FORMAL DO ARTIGO 55 DA LEI 8.212/1991. RESERVA DE LEI COMPLEMENTAR. JUÍZO DE RETRATAÇÃO. 1. Ao tempo em que proferido o acórdão pela Turma o entendimento sobre os requisitos para que a pessoa jurídica fosse caracterizada como entidade beneficente e fizesse jus à imunidade prevista no artigo 195, § 7º, da Constituição Federal era assim adotada no âmbito desta Corte, porém com o advento da apreciação do tema 32 no RE 566.622 (Rel. Min. MARCO AURÉLIO, DJe 22/08/2017), a Suprema Corte, em regime de repercussão geral, declarou ‘a inconstitucionalidade formal do artigo 55 da Lei 8.212/1991’ e consolidou o entendimento de que ‘os requisitos para o gozo de imunidade hão de estar previstos em lei complementar’. 2. Na espécie, considerando que cabe a lei complementar instituir requisitos à concessão de imunidade tributária às entidades beneficentes de assistência social, por consequência, as Leis 8.212/1991 e 9.732/1998 não podem impor limitações formais ou prever novas condições para o exercício da imunidade tributária, versada no artigo 195, § 7º, da Constituição Federal, restando, assim, o acordão recorrido, portanto, em contraste com a jurisprudência do Supremo Tribunal Federal. 3. Apelação e remessa oficial desprovidas, em juízo de retratação.' O recurso busca fundamento no art. 102, III, a, da Constituição Federal. A parte recorrente alega violação aos arts. 5°, LIV e LV; 93, IX; 195, § 7°, todos da CF. Sustenta que: (i) preliminarmente, a nulidade do acórdão recorrido, diante da rejeição dos embargos de declaração anteriormente opostos; (ii) o gozo da imunidade não é autoaplicável, dependendo do atendimento dos requisitos exigidos em lei" (Trecho da decisão monocrática do Min. Roberto Barroso).</t>
  </si>
  <si>
    <t>DIREITO TRIBUTÁRIO | Contribuições | Contribuições Sociais | Cofins
DIREITO TRIBUTÁRIO | Limitações ao Poder de Tributar | Imunidade | Entidades Sem Fins Lucrativos</t>
  </si>
  <si>
    <t xml:space="preserve">MUNICÍPIO DE PORTO ALEGRE 
x
AEROCLUBE DO RIO GRANDE DO SUL </t>
  </si>
  <si>
    <t>"O egrégio Tribunal de Justiça do Estado do Rio Grande do Sul - TJRS, por meio da sua Primeira Câmara Cível, desproveu, à unanimidade, o recurso de apelação do MUNICÍPIO DE PORTO ALEGRE, mantendo, assim, inalterada a respeitável sentença de folhas, que havia julgado procedente o pedido inicial formulado pelo AEROCLUBE DO RIO GRANDE DO SUL, reconhecendo a imunidade tributária da parte autora quanto ao ISS incidente sobre suas atividades. Para tanto, o egrégio Tribunal gaúcho, em síntese, asseverou que a parte autora é entidade de ensino que  promove cursos profissionalizantes para formação de pilotos civis, sem fins lucrativos, conforme consta em seu estatuto, enquadrando-se, conforme documentação acostada aos autos como instituição de educação, sem fins lucrativos, para fins de reconhecimento da imunidade tributária postulada. Assim, concluiu pela aplicação da imunidade tributária prevista no art. , VI, 'c', da CRFB/88, quanto ao ISS incidente sobre as receitas provenientes de cursos promovidos pela parte autora, e também em relação receitas de prestação de serviços, uma vez que atinentes à sua própria finalidade" (Trecho do RExt).</t>
  </si>
  <si>
    <t>DIREITO TRIBUTÁRIO | Limitações ao Poder de Tributar | Imunidade | Entidades Sem Fins Lucrativos
DIREITO TRIBUTÁRIO | Impostos | II/ Imposto sobre Importação
DIREITO TRIBUTÁRIO | Impostos | IPI/ Imposto sobre Produtos Industrializados
DIREITO PROCESSUAL CIVIL E DO TRABALHO | Atos Processuais | Nulidade | Nulidade - Não Observância da Reserva de Plenário</t>
  </si>
  <si>
    <t xml:space="preserve">UNIÃO 
x
ASSOCIAÇÃO DE PAIS E AMIGOS DOS EXCEPC APAE DE NITEROI </t>
  </si>
  <si>
    <t>"Trata-se de recurso extraordinário interposto por UNIÃO FEDERAL/FAZENDA NACIONAL, com fulcro no artigo 102, inciso III, 'a', da Constituição Federal, contra o acórdão assim ementado: 'TRIBUTÁRIO. AÇÃO ORDINÁRIA. IMUNIDADE TRIBUTÁRIA. ENTIDADE DE UTILIDADE PÚBLICA. CEBAS. NATUREZA DECLARATÓRIA. NULIDADE DO AUTO DE INFRAÇÃO. CONFIGURADA. APELAÇÃO PROVIDA. 1. Apelação cível interposta em face da sentença que julgou improcedente o pedido, e condenou a parte autora em honorários arbitrados em 5% do valor atualizado da causa, cuja exigibilidade fica suspensa por se tratar de beneficiária da gratuidade de justiça. 2. A questão acerca da regulamentação, pelo art. 55 da Lei n. 8.212/91, da imunidade das entidades beneficentes foi objeto do RE n. 566.622 (STF, Rel. Min. Marco Aurélio, Plenário, j. 23.02.17) com repercussão geral, no qual o Supremo Tribunal Federal fixou o entendimento de que tal dispositivo não poderia regulamentar o art. 195, § 7°, da CRFB/1988, pois o art. 146, II, do texto constitucional exige lei complementar. 3. Na ADI 2028, a Corte reiterou que os aspectos procedimentais referentes à certificação, fiscalização e controle administrativo seriam passíveis de definição em lei ordinária. Por outro lado, a lei complementar é o meio exigível para a definição do modo de atuação das entidades de assistência social, especialmente no que se refere à instituição de contrapartidas a serem observadas. 4. O Pretório Excelso, no RE 636.941, as entidades beneficentes somente fariam jus à imunidade, à época, se preenchessem cumulativamente os requisitos do art. 55 da Lei 8.212/1991, na sua redação original, e aqueles previstos nos artigos 9° e 14 do CTN. 5. A demandante demonstrou o preenchimento dos requisitos legais para usufruir a imunidade tributária, pois possui Certificado de Entidade de Fins Filantrópico, desde a sua instituição em 1972, documento que vem sendo renovado regularmente pelo Conselho Nacional de Assistência Social (fls. 37/38), além de ser detentora de título de utilidade pública federal (fl. 84). 6. No que se refere ao período discutido, ou seja, 06/2007 a 12/2007, importante frisar que, apesar da parte autora ter protocolado intempestivamente a renovação do CEBAS, que somente foi deferida em 18.12.2007 (fl. 79), com validade de 1°.06.2004 a 31.05.2007, o Superior Tribunal de Justiça (STJ) adota o posicionamento segundo o qual o Certificado de Entidade Beneficente de Assistência Social (CEBAS), é ato declaratório, possuindo eficácia ex tunc. 7. Logo, é inequívoca a natureza declaratória do CEBAS, que não constitui uma determinada instituição como beneficente, mas sim a reconhece como tal, à luz das atividades que exerce, conforme as provas apresentadas. 8. Por consequência, sendo declaratória a natureza do CEBAS o reconhecimento da imunidade deve retroagir ao momento em que cumpridos os requisitos legais para o seu gozo, e não ao momento em que formulado o pedido administrativo ou à data em que concedida a certificação. 9. Nesse contexto, a autora preenche os requisitos necessários ao reconhecimento da imunidade tributária, desde a sua fundação. 10. Quanto aos honorários, observo que o CPC/2015 não se aplica ao caso, pois a sentença é anterior a sua entrada em vigor. Os honorários advocatícios não estavam adstritos ao valor da causa (R$ 31.200,00), devendo ser fixados de acordo com a apreciação equitativa do juiz, atendidos os parâmetros legais. Ademais: 'A definição do que se entende por remuneração ínfima não está atada, necessariamente, ao valor da causa. Deve ser aferida a expressão econômica do quantum arbitrado a título de honorários em cada caso, não sendo este ínfimo ou irrisório tão somente por representar reduzido percentual do valor dado inicialmente à causa' (STJ -AGA 201100371804, BENEDITO GONÇALVES - PRIMEIRA TURMA, DJE DATA:27/05/2011). 11. O valor fixado deve atender à complexidade da causa (que se trata de matéria reiteradamente julgada pelos Tribunais, conforme as cópias acostadas pela própria recorrente), ao zelo do profissional (que atuou de forma consistente na defesa dos interesses de seu cliente), à natureza e à importância da demanda, ao trabalho realizado pelo advogado (cujas manifestações mais importantes foram a petição inicial e o recurso) e ao tempo exigido para o seu serviço (art. 20, § 4°, do CPC/1973). Dessa forma, entendo adequado a fixação do valor da condenação ema R$ 3.000,00 (três mil reais). 12. Apelação da parte autora a que se dá provimento'. Em seu recurso (fls. 224/229), a União sustenta, em síntese, que houve ofensa ao art. 195, § 7°, da Constituição Federal". (Trecho da decisão do TRF-s com releção ao RExt).</t>
  </si>
  <si>
    <t>DIREITO TRIBUTÁRIO | Limitações ao Poder de Tributar | Imunidade | Entidades Sem Fins Lucrativo</t>
  </si>
  <si>
    <t xml:space="preserve">DISTRITO FEDERAL 
x
CENTRO BRASILEIRO DE PESQUISA EM AVALIAÇÃO E SELEÇÃO E DE PROMOÇÃO DE EVENTOS - CEBRASPE </t>
  </si>
  <si>
    <t>"Cuidam os autos de recurso extraordinário interposto contra acórdão proferido pelo egrégio Tribunal de Justiça do Distrito Federal e Territórios, que se acha sumariado na seguinte ementa: 'TRIBUTÁRIO. MANDADO DE SEGURANÇA. INSTITUIÇÃO DE ENSINO. ISSQN. IMUNIDADE TRIBUTÁRIA. 1. Nos termos do art. 150, inc. VI, alínea 'c', da CF, as instituições de educação sem fins lucrativos têm imunidade tributária, atendidos os pressupostos legais do art. 14 do CTN. 2. A imunidade tributária é uma limitação constitucional ao poder de tributar, sendo hipótese de não incidência de tributação, isto é, de exclusão da própria competência para tributar. Nessa situação, o ente federado não deixa de exercer sua competência tributária (como ocorre na isenção), mas fica expressamente amputado de qualquer competência. 3. É possível demonstrar, por meio de provas constituídas, os requisitos necessários para a caracterização da imunidade tributária das entidades de educação, sem fins lucrativos, sendo correta, portanto, a escolha da via mandamental para satisfação da pretensão autoral. 4. Recurso conhecido e provido.' O Distrito Federal, após demonstrar a existência de repercussão geral da matéria debatida, demonstrou a violação ao artigo 150, inciso VI, alínea "c", da Constituição Federal, asseverando que a mera previsão estatutária não é suficiente para obter direito à imunidade tributária, sendo necessário o atendimento dos requisitos da legislação de regência"(Trecho do Agravo Regimental).</t>
  </si>
  <si>
    <t xml:space="preserve">ASSOCIAÇÃO CRISTÃ DE MOCOS DO RIO GRANDE DO SUL 
x
MUNICÍPIO DE GRAMADO </t>
  </si>
  <si>
    <t>"A Associação Cristã de Moços do Rio Grande do Sul, vem sofrendo retenções de valores referentes ao ISS, referente a contrato ná área da saúde que possui com o município. Desta feita ajuizou demanda a fim de seja suspensa as retenções, bem como seja devolvido o valor retido a titulo de ISS em face da sua imunidade reconhecida. Com efeito, tanto em primeiro grau quanto v. acordão ora recorrido reconheceu a imunidade tributaria da ora recorrente, afastando a mesma posto que a atividade é 'lucrativa', não estando em suas finalidades essenciais, conforme ementa que transcreve: APELAÇÃO CÍVEL. DIREITO TRIBUTÁRIO. ISSQN. ACM. INSTITUIÇÃO DE EDUCAÇÃO E ASSISTÊNCIA SOCIAL SEM FINS LUCRATIVOS. AUSÊNCIA DE VINCULAÇÃO DOS SERVIÇOS DE SAÚDE PRESTADOS, BASEADOS EM CONTRATO ASSEGURADO EM LICITAÇÃO, COM A FINALIDADE ESSENCIAL DA ENTIDADE. IMUNIDADE INAPLICÁVEL. O enquadramento da ACM/RS como instituição de educação e de assistência social é incontroverso nos autos. Não logrou êxito, contudo, em comprovar que os serviços de operacionalização da gestão e execução de atendimentos médicos de urgência e emergência prestados ao município de Gramado, em decorrência de processo licitatório, com pagamento de R$ 434.683,91 mensais, atingindo mais de 5 milhões anuais, relacionemse à sua finalidade essencial, nos termos do arts. 150, § 4°, da CF e 14, § 2°, do CTN. Não se trata de um programa de saúde desenvolvido para benefício de seus associados ou frequentadores, na forma prevista no estatuto social, mas sim de negociação de altíssimo valor, não havendo como extrair caráter filantrópico. Há clara finalidade de lucro. Não é cabível que entidade de cunho educacional, social e religioso ingresse no mercado em área diversa de seu objetivo precípuo e obtenha imunidade tributária para o desempenho da atividade, sob pena de afronta à isonomia, pois contratada em decorrência de licitação. APELAÇÃO DESPROVIDA" (Trecho do RExt).</t>
  </si>
  <si>
    <t>UNIÃO 
x
IRMANDADE DA SANTA CASA DE MISERICÓRDIA DE PARAPUÁ</t>
  </si>
  <si>
    <t>RExt da Fazenda Nacional em face da Irmandade da Santa Casa de Misericórdia de Parapuá: "lnterpoe-se o presente recurso em face dos vv. Acórdãos proferidos pelo TRF3a Regiao que reconheceu a imunidade tributária, nos termos do art. 195, §7º, CF, diante da comprovacao de requisitos previstos no art. 14 CTN. Foram opostos embargos de declaraçao, diante da omissão quanto a aplicaçao da decisâo do STF exarada na ADI 2028, todavia, foram rejeitados sob uma fundamentação genérica no sentido de que o objetivo era a reapreciacao do julga [...] Diante do exposto, a União (Fazenda Nacional) requer seja conhecido e provido o presente Recurso Extraordinário, sendo determinada a reforma dos vv. Acôrdäos nos termos acima expostos, para, se for o caso, suspender a sua admissibilidade ate o julgamento definitivo da ADI 2028 e RE 566.622, ou, julgar procedente o pleito, determinando que os requisitos do art. 55, Lei 8212/91, redacao originária, bem como do art. 14, CTN, devern serobservados para fins de reconhecimento da irnunidade do art. 195, §7 0 , CF. No presente caso, e FATO INCONTROVERSO ausência de certificado de entidade beneficente de assistência social (art. 55, II, Lei 8212/91), urna vez que o certificado de fl. 884 venceu em 27/11/2002, bern como o indeferirnento do pedido a revalidacao do certificado (26/10/2006)".</t>
  </si>
  <si>
    <t>DIREITO TRIBUTÁRIO | Limitações ao Poder de Tributar | Imunidade | Entidades Sem Fins Lucrativos
DIREITO ADMINISTRATIVO E OUTRAS MATÉRIAS DE DIREITO PÚBLICO | Controle de Constitucionalidade</t>
  </si>
  <si>
    <t>11/09/2019 - Protocolado
22/10/2019 - Autuado
19/11/2019 - Distribuído ao Min. Luiz Fux</t>
  </si>
  <si>
    <t xml:space="preserve">UNIÃO 
x
ALIANÇA BRASILEIRA DE ASSISTÊNCIA SOCIAL E EDUCACIONAL - ABASE </t>
  </si>
  <si>
    <t>"Trata-se de juízo positivo de retratação, nos termos no artigo 543-B, do CPC/1973 (correspondente ao artigo 1.036, do CPC/2015) em apelação interposta em face de sentença que julgou improcedente o pedido formulado em Ação Ordinária ajuizada com o objetivo de ver reconhecido o direito da autora à imundade prevista no § 7º, do artigo 195 da CR/88, enquanto preencher os requisitos do artigo 14 do Código Tributário Nacional, colocando-a a salvo da exigência prevista pelo artigo 55, da Lei nº 8.212/91, bem como da exigência prevista pela Lei nº 9.732/98. [...] A autora apelou, aduzindo em síntese, a ilegalidade da aplicação da Lei nº 9.732/98, bem como do artigo 55, da Lei nº 8.212/91. Proferido o v. acórdão que deu parcial provimento à apelação da autora, pra reconhecer que têm direito à isenção do § 7º, do artigo 195 da CF/88, as entidades que preencherem os requisitos previstos na redação original do artigo 55 da Lei nº 8.212/91, sem alteração pela Lei nº 9,732/98" (Trecho da decisão do TRF-3).</t>
  </si>
  <si>
    <t>17/09/2019 - Protocolado
29/10/2019 - Autuado
04/11/2019 - Registrado à Presidência</t>
  </si>
  <si>
    <t>MUNICÍPIO DE SÃO PAULO 
x
ASSISTÊNCIA VICENTINA DE SÃO PAULO</t>
  </si>
  <si>
    <t>A questão presente neste Agravo em Recurso Extraordinário teve início com uma execução fiscal proposta em face da Assistência Vicentina de São Paulo pelo Município de São Paulo com o intuito de cobrança de IPTU e Taxas. Após a impugnação mediante apresentação de embargos a execução, eles foram julgados procedentes, reconhecendo a imunidade da entidade, confirmado no julgamento da apelação. O Município de São Paulo impetrou RExt, alegando que "a Recorrida não perenche os requisitos contidos na Constituição Federal em seu artigo 150, VI, 'c'". A entidade alega ser "institutição de Assistência Social, sem fins lucartivos", mantenedora de asilos na capital e no interior do estado. Já o Município de São Paulo alega que o imóvel em questão encontra-se ocioso e, portanto, "não há que se falar em imunidade no que toca a imóveis que não apresentam finalidade assistencial ou mesmo não seja aplicada a renda auferida com tais imóveis em finalidade assistencial, porquanto não se encontram destinados às finalidade essenciais da entidade".</t>
  </si>
  <si>
    <t>17/09/2019 - Protocolado
17/09/2019 - Autuado
24/09/2019 - Registrado à Presidência</t>
  </si>
  <si>
    <t xml:space="preserve">INSTITUTO DE TECNOLOGIA PARA O DESENVOLVIMENTO
x
UNIÃO </t>
  </si>
  <si>
    <t>"Trata-se de agravo em recurso extraordinário interposto em face de acórdão do Tribunal Regional Federal da 4ª Região, assim ementado (eDOC 5, p. 48): 'TRIBUTÁRIO. ASSOCIAÇÃO CIVIL SEM FINS LUCRATIVOS. OSCIP. PRESTAÇÃO ONEROSA DE SERVIÇOS. ART. 14, X E ART. 13, IV, DA MP Nº 2.158-35/01. ART. 55 DA LEI 8.212/91. COFINS. 1. Caso em que a parte autora pretende o reconhecimento da isenção da COFINS para as instituições sem fins lucrativos de caráter filantrópico, recreativo, cultural, científico e associações civis, com base nos art. 14, X e art. 13, IV, da MP nº 2.158-35/01 e art. 15, Lei nº 9.532/97. 2. A vedação no Estatuto de distribuição de resultados aos associados não afasta o caráter contraprestacional direto das receitas provenientes de prestação de serviços - atividade econômica, equiparável a qualquer outra pessoa jurídica prestadora de serviço, dissociada, portanto, dos propósitos de desenvolvimento científico, tecnológico etc, previstos no art. 1º, do seu Estatuto. 3. Apelação desprovida. Sentença de improcedência confirmada.' Os embargos declaratórios foram rejeitados (eDOC 5, p. 87). No recurso extraordinário, com fundamento no art. 102, III, “a”, da Constituição Federal, assevera que 'o acórdão recorrido, ao deixar de reconhecer a inexistência de relação jurídico-tributária que obrigue a ora recorrente (Sociedade Civil de interesse público sem fins lucrativos) a recolher a COFINS, contrariou o disposto no Artigo 195, § 7º, bem como ao artigo 150, VI, "C", § 2º, ambos da Constituição Federal'" (eDOC 5, p. 167) (Trecho da decisão monocrática do Min. Edson Fachin).</t>
  </si>
  <si>
    <t xml:space="preserve">
DIREITO TRIBUTÁRIO | Limitações ao Poder de Tributar | Imunidade | Entidades Sem Fins Lucrativos
DIREITO TRIBUTÁRIO | Contribuições | Contribuições Sociais | Cofins</t>
  </si>
  <si>
    <t>MUNICÍPIO DE SÃO PAULO 
x
CRUZ AZUL DE SÃO PAULO</t>
  </si>
  <si>
    <t>O caso envolve execução fiscal ajuizada pelo Município de São Paulo em face de Cruz Azul Saúde e Educação visando à cobrança de créditos de IPTU,  cujo valor atualizado em 2011 era de R$ 1.157.067,89. Segundo RExt do Minicípio de São Paulo: "tratam os autos de embargos à execução em que se discutia se a ora recorrida faz jus à imunidade inscrita no artigo 150, VI, 'c', combinado com o §4° da Constituição Federal, considerando necessário o cumprimento do que disposto no artigo 14 do Código Tributário Nacional. Tanto em sentença quanto no acórdão prolatado pelo TJSP, restou reconhecida a imunidade tributária da ora recorrida, sem atentar, contudo, para o fato de que sequer houve produção de provas nesse sentido. [...] É justamente em vista deste contrapeso à imunidade, que o Constituinte tratou as diferentes hipóteses de imunidade de forma diversa. Assim, precisamente, o fez para o caso da imunidade das entidades de educação e assistência social, nos termos do artigo 150, VI, "c", da CF/88. É que não obstante o prestígio e a importância da consecução desses valores, a Constituição Brasileira ao deferir a imunidade às entidades de educação e assistência social o fez de forma condicionada, elencando requisitos que devem ser demonstrados pela entidade para que possa ser fruída a imunidade. Ao assim fazer, o Constituinte Brasileiro atribuiu um ônus às entidades de educação e de assistência social que se pretendam imunes: devem elas demonstrar que não possuem intento lucrativo, que não distribuem qualquer parcela do seu patrimônio ou renda a qualquer título a seus sócios, que aplicam integralmente os recursos de que dispõe no território brasileiro e que mantêm escrituração regular [...] É que com base em simples leitura de estatuto social, naturalmente produzido de forma unilateral, presumiu estarem cumpridos todos os requisitos necessários para o gozo da imunidade. Em verdade, o acórdão combatido inverteu a lógica constante das imunidades condicionadas. É que no acórdão, por linhas outras, se concluiu que cumpre ao ente tributante provar que as entidades de educação e assistência social não cumprem os requisitos previstos no ordenamento pátrio e não o contrário. Com isso, a imunidade da alínea 'c' do inciso VI do artigo 150 da CF deixou de ser tratada como condicionada para ser tratada como presumida. Ora, não é esse o espírito constante da norma imunizante. Não é difícil concluir que, assim decidindo, violou-se o artigo 150, VI, 'c' da Constituição Federal, o qual prevê a imunidade condicionada, e não presumida, das entidades de educação e assistência social".</t>
  </si>
  <si>
    <t xml:space="preserve">UNIÃO 
x
ALETHEIA INSTITUTO DE EDUCAÇÃO, CULTURA E PESQUISA </t>
  </si>
  <si>
    <t xml:space="preserve">"Trata-se de acórdão que deu provimento à apelação da autora para reconhecer a imunidade de que trata o § 73 do ar-t. 195 da Constituição Federal. Foram, então, opostos embargos de declaração pela União, os quais foram rejeitados pelo TRF, sob o argumento de que deveria prevalecer o entendimento firmado no RE n° 566.6221RS, segundo o qual os requisitos para o gozo de imunidade devem ser previstos em lei complementar. Restando evidente a violação aos artigos 102, §2 1 , e 195, §71, da CF/88; justifica-se a interposição e o provimento do presente com fulcro no art. 102, III, 'a', da CF/88" (Trecho do RExt).
</t>
  </si>
  <si>
    <t>DIREITO TRIBUTÁRIO | Crédito Tributário | Suspensão da Exigibilidade | Parcelamento
DIREITO PROCESSUAL CIVIL E DO TRABALHO | Liquidação / Cumprimento / Execução de Sentença | Multa de 10%
DIREITO ADMINISTRATIVO E OUTRAS MATÉRIAS DE DIREITO PÚBLICO | Atos Administrativos | Improbidade Administrativa
DIREITO PROCESSUAL CIVIL E DO TRABALHO | Processo e Procedimento | Vícios Formais da Sentença
DIREITO TRIBUTÁRIO | Limitações ao Poder de Tributar | Imunidade | Entidades Sem Fins Lucrativos
DIREITO TRIBUTÁRIO | Contribuições | Contribuições Previdenciárias
DIREITO ADMINISTRATIVO E OUTRAS MATÉRIAS DE DIREITO PÚBLICO | Controle de Constitucionalidade | Processo Legislativo</t>
  </si>
  <si>
    <t>09/10/2019 - Protocolado
22/10/2019 - Autuado
05/11/2019 - Distribuído ao Min. Roberto Barroso</t>
  </si>
  <si>
    <t xml:space="preserve">MUNICÍPIO DE SÃO PAULO 
x
FUNDAÇÃO ARMANDO ALVARES PENTEADO </t>
  </si>
  <si>
    <t>"Trata-se de agravo contra decisão de inadmissibilidade de recurso extraordinário em face de acórdão do Tribunal de Justiça do Estado de São Paulo, ementado nos seguintes termos: 'Exceção de pré-executividade rejeitada. IPTU do exercício de 2011. Possibilidade de, em sede de exceção, reconhecer a imunidade. Prova pré-constituída Instituição de Educação, cujo patrimônio é direcionado às finalidades da entidade Inteligência do artigo 150, VI, ‘c’, da CF. Cobrança do IPTU afastada. Dá-se provimento ao recurso para o fim de afastar-se a cobrança do IPTU, em razão do reconhecimento da imunidade tributária, condenando-se o Município-excepto em verba honorária, nos termos do acórdão, diante do princípio da causalidade e com fundamento nos §§ 2° e 3°, art. 85, NCPC'. (eDOC 4, p. 33) No recurso extraordinário, interposto com fundamento no art. 102, III, a, da Constituição Federal, aponta-se violação ao art. 150, VI, c, e § 4º, do texto constitucional. Nas razões recursais, alega-se em síntese, que o tribunal de origem reconheceu a imunidade à parte recorrida apenas com base nos estatutos e em balancete. Afirma-se que, no entanto, inexiste comprovação de atendimento aos requisitos previstos no art. 14 do Código Tributário Nacional" (Trecho da decisão monocrática do Min. Gilmar Mendes).</t>
  </si>
  <si>
    <t>DIREITO TRIBUTÁRIO | Dívida Ativa
DIREITO TRIBUTÁRIO | Impostos | IPTU/ Imposto Predial e Territorial Urbano
DIREITO TRIBUTÁRIO | Limitações ao Poder de Tributar | Imunidade | Entidades Sem Fins Lucrativos</t>
  </si>
  <si>
    <t xml:space="preserve">FUNDAÇÃO EDUCACIONAL REGIONAL JARAGUAENSE - FERJ 
x
UNIÃO </t>
  </si>
  <si>
    <t>Trata-se de ação ordinária buscando o reconhecimento de imunidade em relação ao II, IPI, IR e IOF, por se tratar de entidade imune nos termos do artigo 150, inciso VI, 'c' da CF, cumpridora dos requisitos do artigo 14 do CTN, a saber: I - não distribuírem qualquer parcela de seu patrimônio ou de suas rendas, a título de lucro ou participação no seu resultado; II - aplicarem integralmente, no País, os seus recursos na manutenção dos seus objetivos institucionais; III - manterem escrituração de suas receitas e despesas em livros revertidos de formalidades capazes de assegurar sua exatidão. Em apelação, a 2ª. Turma do TRF4 entendeu que a Entidade, ora Recorrente, 'não é contribuinte de direito do IPI ou do IR (em relação aos produtos que adquire no mercado interno), mas que apenas suporta os reflexos econômicos de uma tributação antecedente', e ...... 'ao adquirir produto onerado pelo imposto e pelas contribuições, a entidade beneficiária da imunidade figura como simples contribuinte de fato, porque suporta o ônus econômico do tributo'. Nestes temos, reformou a sentença para declarar a ilegitimidade ativa por se tratar de contribuinte de fato do IPI, entendo, via de consequência, que a entidade não possui relação jurídica de cunho tributário com a União Federal, apenas relação de natureza comercial, com a empresa fornecedora do produto, esta sim contribuinte de direito dos tributos. O acórdão entendeu pela impossibilidade jurídica do pedido – II e IPI (mercado externo) do pedido de imunidade para a desoneração do pagamento dos referidos impostos, quando incidentes nas importações realizadas pela entidade, com fundamento de que, eventual pedido provimento judicial se revestiria de caráter normativo e condicional, ao passo que a imunidade deve ser ventilada caso a caso, com o atendimento dos requisitos do artigo 14, incisos I, II e III do CTN. E, julgou procedente o pedido de imunidade no que se refere ao pagamento de IOF e do IR, incidentes nas suas aplicações financeiras, nos termos do artigo 150, VI, 'c' da CF/88, uma vez que reconhece que a entidade preenche os requisitos do artigo 14 do CTN" (Trecho do RExt).</t>
  </si>
  <si>
    <t>II, IPI, IR e IOF</t>
  </si>
  <si>
    <t xml:space="preserve">DIREITO TRIBUTÁRIO | Limitações ao Poder de Tributar | Imunidade | Entidades Sem Fins Lucrativos
DIREITO TRIBUTÁRIO | Impostos | II/ Imposto sobre Importação
DIREITO TRIBUTÁRIO | Impostos | IPI/ Imposto sobre Produtos Industrializados
</t>
  </si>
  <si>
    <t>22/10/2019 - Protocolado
24/10/2019 - Autuado
08/11/2019 - Registrado à Presidência</t>
  </si>
  <si>
    <t xml:space="preserve">IGREJA UNIVERSAL DO REINO DE DEUS 
x
ESTADO DE SÃO PAULO </t>
  </si>
  <si>
    <t xml:space="preserve">"Trata-se, em apertada síntese, de Mandado de Segrurança impetrado visando desembaraço aduaneiro de mercadoria sem o recolhimento de ICMS. A Impetrante, ora Agravante, é entidade religiosa e, assim sendo, todo o seu patrimônio renda e serviços são imunes, nos termos do artigo 150, inciso VI, alínea 'b' da Constituição Federal. No caso em tela houve a importação de pedras sagradas da igualmente sagrada cidade de Hebron em Israel para construção .de seu Templo Religioso, erguido da região central da Capital de São Paulo, bairro do Brás. Essas pedras sagradas possuem significado religioso quando utilizadas na construção do Templo, ao qual se remete a réplica sagrada ao Templo de Salomão mencionado na Bíblia Sagrada. Sendo este o ícorie de demonstração da fé cristã. Ao longo do tramite do presente mandamus restou demónsfrado, em especial por toda documentação acostada à exordial, que todas as pedras Importadas foram efetivamente utilizadas em sua edificação, fazendo assim jus à imunidade dos impostos, em especial o ICMS. Nada obstante, em primeira e segunda instância o direito da Agravante à imunidade das pedras importadas utilizadas na edificação de seu templo não foi reconhecido. Assim sendo, não restou alternativa, senão, interpor Recurso Extraordinário visando a reforma do julgado por esta Excelsa Corte, que tem o papel de Guardiã da Constituição Federal" (Trecho do Agravo Interno da Igreja Universal do Reino de Deus). </t>
  </si>
  <si>
    <t>DIREITO TRIBUTÁRIO | Impostos | ICMS/ Imposto sobre Circulação de Mercadorias
DIREITO TRIBUTÁRIO | Limitações ao Poder de Tributar | Imunidade</t>
  </si>
  <si>
    <t>21/04/2017 - Protocolado
26/04/2017 - Autuado
26/04/2017 - Distribuído ao Min. Marco Aurélio</t>
  </si>
  <si>
    <t>DIREITO TRIBUTÁRIO | Limitações ao Poder de Tributar | Imunidade
DIREITO TRIBUTÁRIO | Impostos | ICMS/ Imposto sobre Circulação de Mercadorias | ICMS/Importação</t>
  </si>
  <si>
    <t>12/10/2017 - Protocolado
18/10/2017 - Autuado
18/10/2017 - Distribuído ao Min. Marco Aurélio</t>
  </si>
  <si>
    <t xml:space="preserve">ASSOCIAÇÃO BRASILEIRA D' A IGREJA DE JESUS CRISTO DOS SANTOS DOS ÚLTIMOS DIAS 
x
MUNICÍPIO DE VARGEM GRANDE DO SUL </t>
  </si>
  <si>
    <t>"Trata-se de agravo nos próprios autos objetivando a reforma de decisão que inadmitiu recurso extraordinário manejado, com arrimo na alínea a do permissivo constitucional, contra acórdão que assentou: 'APELAÇÃO ORDINÁRIA IPTU, exercícios de 2004 a 2017 Entidade religiosa Imunidade de templo religioso Não cabimento, pois apesar de se tratar de entidade religiosa, está comprovado que o imóvel não está vinculado às suas atividades essenciais, por se cuidar de terreno vazio, sem nenhuma construção Imóvel, ademais, que está distante da sede da entidade - Manutenção da decisão - Litigância de má-fé Inocorrência - Reforma nesse ponto - Recurso parcialmente provido'. Nas razões do apelo extremo, sustenta preliminar de repercussão geral e, no mérito, aponta violação aos artigos 150, VI, b, e § 4º, da Constituição Federal, sob o argumento de que a imunidade em questão também afasta a incidência de IPTU em relação aos imóveis vagos pertencentes às entidades abrangidas pela norma" (Trecho da decisão monocrática do Min. Luiz Fux).</t>
  </si>
  <si>
    <t>DIREITO TRIBUTÁRIO | Impostos | IPTU/ Imposto Predial e Territorial Urbano
DIREITO TRIBUTÁRIO | Limitações ao Poder de Tributar | Imunidade
DIREITO CIVIL | Pessoas Jurídicas | Organizações Religiosas</t>
  </si>
  <si>
    <t>"Trata-se de agravo cujo objeto é decisão que negou seguimento a recurso extraordinário interposto contra acórdão assim ementado: 'APELAÇÃO – Procedimento comum – Direito Tributário – ICMS – Demanda voltada ao reconhecimento de imunidade tributária – Organização religiosa sem fins lucrativos – Importação de telas LED, que supostamente serão utilizadas em locais de culto – §4º do artigo 150 da CRFB/88 que restringe a imunidade tributária em questão – Telas LED não relacionadas às atividades essenciais da entidade – Ausência de ofensa ao princípio da liberdade religiosa – SENTENÇA REFORMADA – RECURSO PROVIDO.' O recurso busca fundamento no art. 102, III, a e c, da Constituição Federal. A parte recorrente alega violação ao art. 150, VI, b e § 4°, da CF. Sustenta, em essência, que faz jus à imunidade de impostos que incidirem sobre a renda, patrimônio e serviços destinados à sua atividade essencial". (Trecho da decisão monocrática do Min. Roberto Barroso).</t>
  </si>
  <si>
    <t xml:space="preserve">IGREJA PENTECOSTAL DEUS E AMOR 
x
MUNICÍPIO DE DIADEMA </t>
  </si>
  <si>
    <t xml:space="preserve">FEDERAÇÃO DAS MISERICORDIAS E ENTIDADES FILANTRÓPICAS E BENEFICENTES DO ESTADO DO RIO DE JANEIRO 
x
AGÊNCIA NACIONAL DE SAÚDE SUPLEMENTAR - ANS </t>
  </si>
  <si>
    <t>"Trata-se de agravo cujo objeto é decisão que negou seguimento a recurso extraordinário, interposto em face de acórdão assim ementado: 'APELAÇÃO. ADMINISTRATIVO. MANDADO DE SEGURANÇA. ART. 34 DA LEI Nº 9.656/98. APLICAÇÃO ÀS ENTIDADES FILANTRÓPICAS. IMPROVIMENTO. 1. Trata-se de apelação interposta em Mandado de Segurança objetivando afastar a Decisão da Diretoria Colegiada da ANS, de 09/03/2010, que exige que as entidades filantrópicas adequem o seu objeto social ao disposto no Artigo 34 da Lei nº 9.656/98 para fins de operacionalização de planos de saúde. 2. A Constituição Federal em seu artigo 197, dispôs que 'São de relevância pública as ações e serviços de saúde, cabendo ao Poder Público dispor, nos termos da lei, sobre sua regulamentação, fiscalização e controle, devendo sua execução ser feita diretamente ou através de terceiros e, também, por pessoa física ou jurídica de direito privado'. A lei 9.961/2000, à sua vez, estabelece expressamente que cabe à ANS regulamentar, controlar e fiscalizar o setor, de modo a resguardar o interesse público na assistência suplementar à saúde e garantir a prestação regular de serviços de qualidade à população usuária do sistema. 3. O art. 34 da Lei nº 9.656/98 incide sobre as operadoras filantrópicas de planos de saúde, na medida em que, embora não tenham intuito de lucro, cobram mensalidades de seus beneficiários, os quais, por sua vez, contribuem de boa-fé para a formação de um fundo de mutualismo que acreditam ser capaz de lhes dar serviço de saúde anos mais tarde. 4. A entidade filantrópica só precisa constituir pessoa independente para operar plano de saúde se, além dessa atividade de saúde suplementar, ou outras ações de saúde, desempenhar atividades que possam ensejar confusão patrimonial capaz de trazer risco para a higidez do fundo formado com os recursos captados dos usuários. 5. Apelação conhecida e improvida'. O recurso busca fundamento no art. 102, III, a, da Constituição Federal. A parte recorrente alega violação ao art. 5º, XXXVI, da Carta. A parte recorrente sustenta que o Estado não pode interferir no seu funcionamento, e que é inconstitucional decisão da ANS, na Resolução 100/2005, que exige que os hospitais filantrópicos constituam outras pessoas jurídicas a fim de operacionalizar planos de saúde. Defende que seu estatuto é um ato jurídico perfeito, resultante da vontade dos associados, e a pretensão de se aplicar o art. 34 da Lei 9.656/98, segundo a recorrente, fere a irretroatividade, porquanto garante que a lei prejudicará o ato jurídico perfeito. Defende que os hospitais filantrópicos devem operacionalizar planos de saúde na forma instituída por seus estatutos, ou seja, como atividade vinculada à própria associação" (Trecho da decisão monocrática do Min. Roberto Barroso).</t>
  </si>
  <si>
    <t xml:space="preserve">UNIÃO 
x
ASSOCIAÇÃO BENEFICENTE DE CORUMBÁ - SANTA CASA DE CORUMBÁ </t>
  </si>
  <si>
    <t>"Trata-se de agravo cujo objeto é decisão que negou seguimento a recurso extraordinário interposto contra acórdão da Segunda Turma do Tribunal Regional Federal da 3ª Região, assim ementado: 'SOCIEDADE BENEFICENTE – CONTRIBUIÇÃO SOCIAL PATRONAL – APLICAÇÃO DO ART. 14, DO CTN – CERTIDÃO COM CARÁTER DECLARATÓRIO – DIREITO ADQUIRIDO – IMUNIDADE – APLICAÇÃO DO ART. 195, § 7º, DA CF – ART. 55, INCISO II, DA LEI 8.212/91 – VÍCIO FORMAL – REPETIÇÃO DE INDÉBITO – POSSIBILIDADE – AGRAVO RETIDO – SEM PEDIDO EXPRESSO NAS CONTRARAZÕES – NÃO CONHECIMENTO. 1 – As entidades beneficentes de assistência social estão albergadas pela imunidade prevista no art. 195, § 7º, da CF, em relação à contribuição laboral. 2 – A Lei 8.212/91, tem natureza de lei ordinária, portanto veiculo ineficaz para estabelecer limitações não contidas no Texto constitucional. 3 – O art. 14, do CTN é a norma aplicável em relação às exigências para se fazer jus à imunidade. 4 – Certidão expedida pelo órgão competente tem caráter meramente declaratório. 5 – Repetição de indébito autorizada. 6 – Agravado retido não conhecido, recurso da apelante e reexame necessário improvidos'. O recurso busca fundamento no art. 102, III, a e b, da Constituição Federal. A parte recorrente alega violação aos arts. 5º, XXXV e LV; 93, IX; e 195, § 7º, todos da CF. Sustenta que: (i) o acórdão recorrido afastou a incidência do art. 55, da Lei nº 8.212/1991; (ii) o acórdão do Tribunal de origem que julgou os embargos de declaração deixou de se pronunciar sobre pontos relevantes; (iii) a imunidade tributária prevista no art. 195, § 7º, da CF pode ser disciplinada mediante lei ordinária; (iv) a parte recorrida não atendeu ao requisito do inciso II, do art. 55, da Lei nº 8.212/1991, sendo indevida a concessão da imunidade em relação às contribuições sociais" (Trecho da decisão monocrática do Min. Roberto Barroso).</t>
  </si>
  <si>
    <t>SOCIEDADE BENEFICENTE ISRAELITA BRASILEIRA - HOSPITAL ALBERT EINSTEIN 
x
UNIÃO</t>
  </si>
  <si>
    <t>Decisão recorrida: "TRIBUTÁRIO. MANDADO DE SEGURANÇA. IMPOSTOS E CONTRIBUIÇÕES SOCIAIS. IMUNIDADE. ENTIDADE ASSISTENCIAL DE CARÁTER BENEFICENTE. ARTS. 150, VI, "c" E 195, §7º, DA CF. AUSÊNCIA DE COMPROVAÇÃO DOS REQUISITOS LEGAIS PARA OBTENÇÃO DA IMUNIDADE TRIBUTÁRIA. APELAÇÃO E REMESSA OFICIAL TIDA POR INTERPOSTA PROVIDAS. - Trata-se de remessa oficial e apelação em mandado de segurança, com pedido de liminar, objetivando o desembaraço de mercadoria importada, independentemente do recolhimento da Contribuição ao Programa de Integração Social - PIS e da Contribuição para o Financiamento da Seguridade Social - COFINS. - A controvérsia trazida na presente impetração diz respeito ao reconhecimento da condição de entidade assistencial de caráter beneficente da impetrante, a fim de afastar a incidência dos impostos e contribuições incidentes na importação. - No tocante aos impostos, o artigo 150, VI, c e §4º, da Constituição Federal traz uma hipótese de imunidade tributária, protegendo o patrimônio de entidades assistenciais sem objetivo de lucro, pondo-os a salvo da tributação por impostos. - De outra parte, no que se refere às contribuições sociais, a imunidade das entidades beneficentes de assistência social está prevista no artigo 195, § 7º, da Constituição Federal. - Contudo, devem ser observados pela entidade assistencial, cumulativamente, os requisitos previstos no § 4º do artigo 150 da Constituição Federal, bem assim os constantes dos artigos 9º, inciso IV, e 14 do Código Tributário Nacional e do artigo 12 da Lei nº 9.532, de 1997, para que possa fazer jus à imunidade fiscal. - Ademais, quanto à natureza de entidade de educação e de assistência social sem objetivo de lucro, há que se observar o disposto no artigo 3º da Lei nº 8.742, de 1993, que dispõe sobre o conceito de entidades de assistência social. - O C. Superior Tribunal de Justiça entende que não basta a apresentação do Certificado de Entidade Beneficente de Assistência Social (CEBAS) para a comprovação dos requisitos legais, consoante a dicção da Súmula nº 352, in verbis: 'A obtenção ou a renovação do Certificado de Entidade Beneficente de Assistência Social (Cebas) não exime a entidade do cumprimento dos requisitos legais supervenientes.' - Com efeito, em homenagem ao teor da Súmula 352 do STJ é de rigor exigir, além dos certificados, os demais requisitos legais para a obtenção da imunidade tributária, que a impetrante não se desincumbiu de apresentar. Nesse diapasão, ausentes os documentos probatórios, não existem fundamentos jurídicos válidos que possam justificar a obtenção da imunidade fiscal pretendida. - Apelação e remessa oficial tida por interposta providas" (Trecho da decisão monocrática do Min. Marco Aurélio).</t>
  </si>
  <si>
    <t>DIREITO TRIBUTÁRIO | Contribuições | Contribuições Sociais | PIS
DIREITO TRIBUTÁRIO | Contribuições | Contribuições Sociais | Cofins
DIREITO TRIBUTÁRIO | Limitações ao Poder de Tributar | Imunidade</t>
  </si>
  <si>
    <t>Provimento parcial</t>
  </si>
  <si>
    <t>"Cuida-se de recurso extraordinário interposto pelo impetrante, com fundamento no art. 102, III, a, da Constituição Federal. O acórdão considerou que a prova apresentada foi insuficiente para a comprovação do caráter filantrópico da instituição, que a fruição da imunidade pressupõe demonstração inequívoca do preenchimento dos requisitos obrigatórios elencados no Código Tributário Nacional e que não restou caracterizada a existência de direito líquido e certo. Em seu recurso excepcional, o recorrente alega ofensa ao art. 150, VI, c, da Constituição da República Federativa do Brasil de 1988, pois, à época dos fatos, o impetrante deteria certificado de entidade beneficente de assistência social emitido pelo CNAS válido. Para a emissão desse certificado, o requerente teria de demonstrar que preenche todos os requisitos para gozar da mencionada imunidade tributária. Assim, não seria necessário fazer prova, nos presentes autos, de todos os mencionados requisitos" (Trecho da decisão de admissibilidade do RExt).</t>
  </si>
  <si>
    <t>DIREITO TRIBUTÁRIO | Impostos | II/ Imposto sobre Importação</t>
  </si>
  <si>
    <t xml:space="preserve">ASSOCIAÇÃO EDUCACIONAL SOUZA MARQUES S/C 
x
UNIÃO </t>
  </si>
  <si>
    <t>"Trata-se de agravo cujo objeto é decisão que negou seguimento a recurso extraordinário interposto contra acórdão do Tribunal Regional Federal da 2ª Região, assim ementado: 'TRIBUTÁRIO. AGRAVO INTERNO. APELAÇÃO CÍVEL. APLICABILIDADE DO CAPUT DO ART. 557 DO CPC. IMUNIDADE. ENTIDADE DITA BENEFICENTE DE ASSISTÊNCIA EDUCACIONAL. AUSÊNCIA DE PREENCHIMENTO DOS REQUISITOS PREVISTO NO ART. 55 DA LEI 8.212/91. MULTA. MORATÓRIA. FATO PRETÉRITO.PENA MENOS SEVERA. TAXA SELIC. UTILIZAÇÃO. I - Art. 557. O relator negará seguimento a recurso manifestamente inadmissível, improcedente, prejudicado ou em confronto com súmula ou. com jurisprudência dominante do respectivo tribunal, do Supremo Tribunal Federal ou de Tribunal Superior. (Redação dada pela Lei n0 9.756. d 17.12.1998 ,grifei. - II - É oportuna a remissão à doutrina sobre o assunto (in Revista de Direito Tributário, n0 79, Malheiros Editores, Zélia Luiza Pierdoná, p. 290): "Assim, relativamente às contribuições para a seguridade social apenas as entidades beneficentes de assistência social são imunes, já as educacionais são imunes somente no tocante aos impostos, pois o art. 195, § 7º, do Texto Supremo apenas se referiu às entidades beneficentes de assistência social, enquanto o art. 150, VI, "c" referiu-se a ambas. O motivo, de o constituinte estabelecer a imunidade do ar. 195, § 7º, em análise, foi o fato de que essas desenvolvem atividade básica de assistência social, a qual, a princípio, cumpriria ao Estado desempenhar. A seguridade social, conforme o disposto no art. 194 da CF', "compreende um conjunto de ações de iniciativa dos poderes públicos e da sociedade, destinadas a assegurar os direitos relativos à saúde, à previdência e à assistência". Assim, mesmo que as entidades educacionais desenvolvam atividades que caberia ao Estado desenvolver não haveria motivo para estender-lhes a imunidade também no tocante às contribuições para a seguridade social. As entidades de assistência social desenvolvem atividades que, se o Estado desenvolvesse, utilizaria os recursos das contribuições em enfoque. Já nas atividades educacionais seriam utilizados recursos dos impostos, conforme o caput do art. 212 da Constituição. Além de não estarem incluídas na norma de imunidade relativa às contribuições para a seguridade social, às entidades educacionais também não podem ser beneficiadas com enunciados, previstos na legislação infraconstitucional, relativos à isenção, uma vez que o art. 195, caput, da Lei Maior estabelece que toda a, sociedade financiará a seguridade social, somente estando excluídas as entidades beneficentes de assistência social, em razão da imunidade em discussão, bem como, após a EC 20, de 1997, a imunidade prevista para os aposentados e pensionistas do regime geral de previdência (ar. 195, 1, da CX, ha redação que lhe atribuira a Emenda referida). III - O fato de ser uma instituição educativa, por si só, não a habilita ao recebimento da imunidade prevista no Art. 195, § 7º da CF/88. IV - A teor do art. 106, inciso II, alínea e, do CTN, a lei aplica-se a ato ou fato pretérito, quando lhe comine penalidade menos severa que a prevista na lei vigente ao tempo de sua prática. Desse modo, foi aplicado o artigo 44, da Lei 9.430/96, não cabendo ao Magistrado substituir o critério legalmente estabelecido. V - A Lei 9.065/95, em seu Art. 13, fixou a referida taxa para atualização monetária dos títulos federais. Contudo, importante ressaltar que não pode haver cumulação da mesma com nenhum outro índice de correção VI - Agravo Interno desprovido.' O recurso busca fundamento no art. 102, III, a, da Constituição Federal. A parte recorrente alega violação aos arts. 146 e 195, § 7º, ambos da Carta. Requer, em síntese, o reconhecimento da imunidade tributária às entidades beneficentes de assistência social quanto ao recolhimento de contribuições sociais" (Trecho da decisão monocrática do Min. Roberto Barroso).</t>
  </si>
  <si>
    <t>DIREITO TRIBUTÁRIO | Limitações ao Poder de Tributar | Imunidade
DIREITO TRIBUTÁRIO | Obrigação Tributária
DIREITO TRIBUTÁRIO | Dívida Ativa</t>
  </si>
  <si>
    <t xml:space="preserve">FUNDAÇÃO EDSON QUEIROZ 
x
UNIÃO </t>
  </si>
  <si>
    <t xml:space="preserve">"Na origem, mandado de segurança impetrado pela Fundação Edson Queiroz contra ato do Inspetor Chefe da Alfândega do Aeroporto Internacional Pinto Martins em Fortaleza/CE, em que pretende que lhe seja assegurada a liberação de mercadorias que importou sem o pagamento de imposto de importação, de IPI, de PIS e de COFINS. Afirma ser imune, nos termos do art. 150, VI, alínea 'c', e art. 195, § 7º, da CF/88".
"Agravante é Fundação de personalidade jurídica privada, mantenedora da Universidade da Fortaleza – UNIFOR, sendo amplamente reconhecida como entidade de utilidade pública. Desta forma, com a finalidade de aparelhar suas instalações para um melhor desempenho de suas atividades educacionais, a Agravante adquiriu equipamento objeto da DI nº 08/1141478-1. No entanto, ao solicitar o desembaraço das mercadorias junto à Alfândega do Aeroporto Internacional Pinto Martins em Fortaleza no Estado do Ceará, sem o pagamento dos tributos exigidos na importação, em razão de sua imunidade tributária, teve seu pedido indeferido pela autoridade alfandegária, bem como as mercadorias apreendidas. Assim, a ora Agravante impetrou Mandado de Segurança nº 0009891-38.2008.4.05.8100 (2008.81.00.009891-2) contra o Inspetor Chefe da Alfândega do Aeroporto de Fortaleza - CE, distribuído para a 4ª Vara Federal; tendo sido prolatada nesses autos r. decisão determinado a liberação das mercadorias em virtude dos depósitos efetuados no montante integral pela ora Agravante, até então Impetrante. No entanto, o MM. Juízo da 4ª Vara Federal da Seção Judiciária do Estado do Ceará denegou a segurança. Questionando vícios existentes no r. decisum, a Agravante opôs Embargos de Declaração na tentativa de sanar as máculas por ela apontadas. Contudo, tais aclaratórios foram rejeitados. Em razão disso, fora interposto recurso de Apelação pela Fundação Edson Queiroz, ao qual foi negado provimento. Inconformada, a entidade ora Agravante opôs Embargos de Declaração para fins de prequestionamento, sendo negado provimento aos mesmos, motivo pelo qual foram interpostos simultaneamente os Recursos Especial e Extraordinário. Quando da apreciação da admissão dos Recursos interpostos pela entidade, o Desembargador Federal Vice-Presidente do E. Tribunal Regional Federal da 5ª Região inadmitiu ambos os recursos manejados, motivo pelo qual fora interposto Agravo nos próprios autos em face da inadmissão do REsp e do RExt. Uma vez interposto o Agravo em Resp., este fora encaminhado para o E. STJ para julgamento. Entretanto, de forma equivocada, data máxima vênia, o Agravo em REsp. nº 536.591 – CE (2014/0152519-0) foi conhecido e teve provimento negado, sob a justificativa de que 1) não houve violação ao art. 535 do CPC, 2) inexistência de direito adquirido da Agravante, sendo devida a observância à legislação superveniente, assim como 3) a alegação de que a verificação da existência ou não de direito líquido e certo para a concessão da segurança encontraria óbice na Súmula nº 7 do E. STJ, por implicar em necessário reexame de conjunto fático-probatório, argumentos que não merecem prosperar, conforme se verá adiante. Assim, diante do r. decisum monocrático, que negou provimento ao Agravo em Recurso Especial de nº 536.591 – CE (2014/0152519-0), é que se interpõe o presente Agravo Regimental, pelos motivos fáticos e jurídicos a seguir delineados" (Trecho do agravo). </t>
  </si>
  <si>
    <t xml:space="preserve">
DIREITO TRIBUTÁRIO | Limitações ao Poder de Tributar | Imunidade
DIREITO CIVIL | Pessoas Jurídicas</t>
  </si>
  <si>
    <t xml:space="preserve">FUNDAÇÃO EDUCACIONAL JANDAIA DO SUL 
x
UNIÃO </t>
  </si>
  <si>
    <t>"A Agravante é Fundação de personalidade jurídica privada mantenedora da Universidade de Fortaleza, desenvolvendo atividades no setor de ensino suprior e assistência social, sendo amplamente reconhecida como entidade de utilidade pública, tanto pelos entes federaivos quanto por decisão judicial com trânsito em julgado.  Com a findalide de aparelhar suas instalações e melhor desempenhar suas atividades educacionais e de assistência social, importou equipamentos destinados ao cumprimento dos objetivos institucionais da Universidade de Fortaleza - UNIFOR, objeto da DI nº 08/1141478-1. Ao ser solicitado o desembaraço aduaneiro da mercadoria importada perante a Alfândega do Aeroporto de Fortaleza/CE, fora exigido o pagamento dos tributos incidentes na importação, desconsiderando que a ora Agravante goza da imunidade tributária prevista constitucionalmente, nos artigos 150, VI, 'c' e 185, § 7º. Desta feita, inconformada com a situação em questão, foi impetrado Mandado de Segurança nº 0009891-38.2008.4.05.8100, contra o Inspetor-Chefe da Alfândega do Aeroporto de Fortaleza/CE, tendo em vista que tal cobrança é notadamente inconstitucional" (Trecho do RExt).</t>
  </si>
  <si>
    <t>DIREITO TRIBUTÁRIO | Limitações ao Poder de Tributar | Imunidade
DIREITO CIVIL | Pessoas Jurídicas
DIREITO TRIBUTÁRIO | Impostos | ISS/ Imposto sobre Serviços
DIREITO TRIBUTÁRIO | Dívida Ativa
DIREITO TRIBUTÁRIO | Impostos | ICMS/ Imposto sobre Circulação de Mercadorias
DIREITO TRIBUTÁRIO | Crédito Tributário | Base de Cálculo | Cálculo de ICMS "por dentro"
DIREITO TRIBUTÁRIO | Crédito Tributário | Juros/Correção Monetária</t>
  </si>
  <si>
    <t xml:space="preserve">ASSOCIAÇÃO DE DESENVOLVIMENTO TECNOLOGICO DO VALE 
x
UNIÃO </t>
  </si>
  <si>
    <t>"Trata-se de agravo cujo objeto é a decisão que inadmitiu o recurso extraordinário interposto em face de acórdão do Tribunal Regional Federal da 4ª Região, assim ementado (eDOC 1, p. 181): 'TRIBUTÁRIO. IMUNIDADE TRIBUTÁRIA. INSTITUIÇÕES DE EDUCAÇÃO E DE ASSISTÊNCIA SOCIAL. ART. 150, VI, 'C', DA CF. NÃO ENQUADRAMENTO. 1. A imunidade das entidades de educação ou assistenciais sem fins lucrativos frente a impostos que onerem o seu patrimônio, renda ou serviços, está estabelecida no artigo 150, VI, c, da Constituição da República. 2. Os requisitos materiais para o gozo da imunidade, os quais se encontram sob a reserva de lei complementar, por força do artigo 146, II, da CF, constam previstos no artigo 14 do CTN. 3. Atividade de ensino ou assistência social a justificar a imunidade prevista constitucionalmente há de ser aquela capaz de gerar algum tipo de mobilidade social para os que são beneficiados pelos cursos, de modo a indicar que a entidade estaria substituindo o Estado no seu papel fundamental. 4. A míngua de comprovação da condição de instituição de educação ou de assistência social, resta inviável o reconhecimento da imunidade na forma pretendida'. Os embargos de declaração foram rejeitados (eDOC 1, pp. 199-204). No recurso extraordinário, interposto com fulcro no art. 102, III, 'a', do permissivo constitucional, alega-se violação ao art. 150, VI, 'c', da Constituição Federal" (Trecho da decisão monocrática do Min. Edson Fachin).</t>
  </si>
  <si>
    <t>DIREITO TRIBUTÁRIO | Impostos | IRPJ/Imposto de Renda de Pessoa Jurídica
DIREITO TRIBUTÁRIO | Impostos | IOC/IOF Imposto sobre operações de crédito, câmbio e seguro, ou relativas a títulos ou valores mobiliários
DIREITO TRIBUTÁRIO | Limitações ao Poder de Tributar | Imunidade</t>
  </si>
  <si>
    <t xml:space="preserve">ASSOCIAÇÃO ESCOLA DA CIDADE ARQUITETURA E URBANISMO 
x
MUNICÍPIO DE SÃO PAULO </t>
  </si>
  <si>
    <t>"Trata-se de agravo contra decisão de inadmissibilidade de recurso extraordinário em face de acórdão do Tribunal de Justiça do Estado de São Paulo, ementado nos seguintes termos: 'AÇÃO DECLARATÓRIA c.c REPETIÇÃO DE INDÉBITO – ISS -Exercício de 2002 a 2008 – Município de São Paulo – Instituição de ensino – Imunidade condicionada – Apenas estão cobertos pelo manto da imunidade prevista no art. 150, VI, “c”, da CF, o patrimônio, renda e os serviços relacionados com suas finalidades essenciais – No caso de serviços, devem estar diretamente relacionados com os objetivos institucionais da entidade – Inteligência do §2º do art. 14 do CTN – Desenvolvimento de atividades alheias ao trabalho educacional – Recolhimento incabível – Sentença mantida – Apelo da contribuinte improvido. ” (eDOC 1, p. 93)'. No recurso extraordinário, interposto com fundamento no art. 102, III, a, da Constituição Federal, aponta-se violação ao art. 150, IV, c e §4º, do texto constitucional" (Trecho da decisão monocrática do Min. Gilmar Mendes).</t>
  </si>
  <si>
    <t>ISS</t>
  </si>
  <si>
    <t>DIREITO TRIBUTÁRIO | Limitações ao Poder de Tributar | Imunidade
DIREITO PROCESSUAL CIVIL E DO TRABALHO | Jurisdição e Competência | Competência | Competência da Justiça Estadual</t>
  </si>
  <si>
    <t xml:space="preserve">MUNICÍPIO DE SÃO PAULO 
x
ISCP - SOCIEDADE EDUCACIONAL LTDA. </t>
  </si>
  <si>
    <t xml:space="preserve">"Tratam-se de embargos opostos em face da execução fiscal n. 0366179-67.0000.8.26.0090, proposta pelo Município de São Paulo, objetivando a cobrança de Imposto Predial e Territorial Urbano – IPTU e Taxas, supostamente incidentes sob o imóvel localizado na Avenida Senador Teotônio Vilela n.º 6603, cujo número de contribuinte é o 178.153.0002-1, inscrito na Certidão de Dívida Ativa – CDA n.º 763.896-5/00-0, no valor histórico de R$ 413,75 (quatrocentos e treze reais e setenta e cinco centavos), concernente ao exercício de 1999 e no valor atualizado de R$ 4.391,06 (quatro mil trezentos e noventa e um reais e seis centavos). 2. Em síntese, objetivou-se a procedência dos embargos à execução fiscal, demonstrando, preliminarmente, que o título que embasou a execução não é certo nem exigível e, no mérito, (i) a natureza jurídica da Recorrida; (ii) o fato de a Recorrida ser qualificada como entidade beneficente de assistência social, possuidora do certificado correspondente (CEBAS), à época do fato gerador; (iii) o direito da Recorrida à imunidade tributária frente aos impostos, especificamente ao IPTU, e que (iv) lei infraconstitucional não pode restringir a imunidade tributária" (Trecho do RExt). </t>
  </si>
  <si>
    <t>DIREITO TRIBUTÁRIO | Limitações ao Poder de Tributar | Imunidade
DIREITO CIVIL | Pessoas Jurídicas</t>
  </si>
  <si>
    <t>19/09/2019 - Autuado
19/09/2019 - Protocolado
25/09/2019 - Registrado à Presidência</t>
  </si>
  <si>
    <t>"Trata-se de agravo cujo objeto é decisão que negou seguimento a recurso extraordinário interposto contra acórdão assim ementado: 'APELAÇÃO — EMBARGOS À EXECUÇÃO FISCAL - IPTU — Exercícios de 2000, 2001 e 2002 - - Entidade de assistência médica, odontológica e educacional, proprietária do imóvel tributado - Pretendida imunidade - Reconhecimento — Destinação que atende às suas finalidades essenciais - CF, art. 150, inc. VI e, § 4° - Jurisprudência - STF e TJSP — Recurso desprovido.' O recurso busca fundamento no art. 102, III, a, da Constituição Federal. A parte recorrente alega violação ao art. 150, VI, a, da CF. Sustenta que a concessão da imunidade depende do atendimento dos requisitos legais" (Trecho da decisão monocrática do Min. Roberto Barroso).</t>
  </si>
  <si>
    <t>DIREITO TRIBUTÁRIO | Impostos | IPTU/ Imposto Predial e Territorial Urbano
DIREITO TRIBUTÁRIO | Limitações ao Poder de Tributar | Imunidade</t>
  </si>
  <si>
    <t>"O MUNICÍPIO DE PORTO ALEGRE interpõe recurso extraordinário contra o acórdão da Primeira Câmara Cível deste Tribunal de Justiça que julgou a Apelação Cível 70079500591, forte no artigo 102, inciso III, a, da Constituição da República, assim ementado (fl. 453): 'APELAÇÃO CÍVEL. DIREITO TRIBUTÁRIO.  AÇÃO ANULATÓRIA. ISS. ENTIDADE EDUCACIONAL, SEM FINS LUCRATIVOS. REQUISITOS CONFIGURADOS. CONCESSÃO DO BENEFÍCIO FISCAL. HONORÁRIOS SUCUMBENCIAIS RECURSAIS. 1. A imunidade tributária prevista no art. 150, VI, 'c', da Constituição Federal destina-se às instituições de educação e assistência social, atendidos os requisitos da lei (art. 9º, IV, c, e 14 do CTN). 2. Honorários recursais fixados nos termos do artigo 85, § 11, do CPC. RECURSO DE APELAÇÃO DESPROVIDO'. Alega que o acórdão negou vigência aos artigos 150, inciso VI, c, e 209, inciso II, da Constituição da República, porque (I) a imunidade tributária abrange apenas instituições privadas de ensino regular e (II) o ensino praticado por ele não atende as normas gerais da educação nacional" (Trecho da decisão de admissibilidade do RExt).</t>
  </si>
  <si>
    <t>DIREITO TRIBUTÁRIO | Limitações ao Poder de Tributar | Imunidade
DIREITO TRIBUTÁRIO | Impostos | ISS/ Imposto sobre Serviços</t>
  </si>
  <si>
    <t>07/10/2019 - Protocolado
14/10/2019 - Autuado
25/10/2019 - Distribuído ao Min. Ricardo Lewandowski</t>
  </si>
  <si>
    <t>"Trata-se de Mandado de Segurança, com pedido de Liminar, impetrado por CENTRO BRASILEIRO DE PESQUISA EM AVALIAÇÃO E SELEÇÃO E DE PROMOÇÃO DE EVENTOS - CEBRASPE em face do SUBSECRETÁRIO DA RECEITA DA SECRETARIA DE ESTADO DA FAZENDA E PLANEJAMENTO DO DISTRITO FEDERAL, pelo qual pretendeu o reconhecimento de suposto direito ao gozo de imunidade tributária prevista no art. 150, VI, alínea "c", da Constituição Federal, com o fim de obstar exação tributária de ISSQN por parte do Distrito Federal, relativa aos serviços cuja prestação é objeto do Contrato n° 28/2015, firmado entre o Recorrido e o TRE/PI, ou para determinar que o TER/PI (tomador do serviço) promova o depósito judicial dos respectivos valores. A liminar foi deferida, e, no mérito, restou concedida a segurança para determinar que a Autoridade Coatora se abstenha de exigir ISS relativo supramencionado contrato. Inconformado, o Distrito Federal interpôs apelação, que foi desprovida pelo Egrégio Tribunal de Justiça do Distrito Federal e Territórios - TJDFT por Acórdão assim ementado: Mandado de segurança. ISS. Imunidade tributária. Prévio requerimento administrativo: dispensa. (Acórdão n.1086419, 20150111248600APO, Relator: FERNANDO HABIBE 4° TURMA CÍVEL, Data de Julgamento: 04/04/2018, Publicado no DJE: 06/04/2018. Pág.: 398/410) Opostos embargos de declaração pelo DF, foram eles desprovidos ao singelo argumento de inexistir no julgado e por não haver necessidade, para fins de prequestionamento, de menção expressa aos preceitos constitucionais e legais invocados" (Trecho do RExt).</t>
  </si>
  <si>
    <t>DIREITO TRIBUTÁRIO | Impostos | ISS/ Imposto sobre Serviços
DIREITO TRIBUTÁRIO | Limitações ao Poder de Tributar | Imunidade</t>
  </si>
  <si>
    <t xml:space="preserve">ASSOCIAÇÃO BRASILEIRA DE ENSAIOS NAO DESTRUTIVOS E INSPEÇÃO - ABENDI 
x
MUNICÍPIO DE SÃO PAULO </t>
  </si>
  <si>
    <t>"A Recorrente é Organização de Sociedade Civil de Interesse Público - OSCIP, sem fins lucrativos, e por mais de 30 anos desenvolve atividades assistenciais e educacionais fundamentais para o país. Assim, foi ajuizado a presente Ação Declaratória objetivando a obtenção de provimento jurisdicional que declare a imunidade tributária prevista no artigo 150, VI, 'c', da Constituição Federal, que veda a instituição de impostos sobre o património, renda ou serviços das instituições de educação e de assistência social, sem fins lucrativos, atendidos os requisitos da lei. A declaração da imunidade por meio deste processo judicial é necessária à Recorrente, uma vez que a Prefeitura de São Paulo lhe negou - o reconhecimento da imunidade através de processo administrativo específico e lavrou em seu desfavor, posteriormente ao ajuizamento da presente ação judicial, autos de infração e execuções fiscais para exigir o Imposto Sobre Serviços - ISS sobre parte de suas atividades, reconhecendo parte dos pedidos formulados nesta demanda. De fato, os valores exigidos nos referidos autos são referentes tão somente a serviços prestados para não-associados da entidade, excluindo da base de cálculo do 'ISS' receitas de atividades como normatizacão, certificação, ensino, pesquisa das técnicas de Ensinos Não Destrutivos e Inspeção etc. quando realizadas para os seus associados, reconhecendo, desse modo, que a Autora faz jus à imunidade, mas e excluindo-a quando os mesmos serviços são prestados 'a nãovassociados. Assim, a Municipalidade de São Paulo admite a legitimidade das alegações deduzidas no petição Inicial e consequentemente a procedência do pedido deduzido nesta Ação Declaratória, entretanto, limita a Imunidade o que joi foi afastado no Recurso Extraordinário 566.622, sujeito ao regime de repercussão geral". A sentença julgou improcedente a ação declaratória. "O Recurso de Apelação, porém, foi desprovido, sob a alegação de que a Recorrente não logrou êxito em comprovar as atividades educacionais e assistenciais, conforme acórdão a seguir transcrito: APELAÇÃO - AÇÃO ANULATÓRIA DE PROCEDIMENTO ADMINISTRATIVO FISCAL - IMUNIDADE - ISSQN - Sustenta a apelante que é OSCIP reconhecida no âmbito federal e credenciada junto aos órgãos federais e internacionais e que não tem finalidade lucrativa, com dedicação às atividades culturais, assistenciais e educacionais, tendo como finalidade a 'difusão', normatização, ensino e pesquisa das técnicas de ensaios não destrutivos e inspeção. Alega preencher todos os requisitos previstos no art. 14 do CTN, para o reconhecimento da imunidade, conforme laudo pericial - Sentença de improcedência ante ausência requisitos do art. 14 do CTN - Apelante não logrou comprovar as atividades educacionais e assistenciais - Juiz não está adstrito ao Laudo Pericial (art.479, do CPC12015) - Precedentes Jurisprudenciais. Só o fato de ser OSCIP não lhe assiste como decorrência lógica a imunidade - É dever a comprovação da atividade educacional e assistência para reconhecimento da Imunidade - Precedentes Jurisprudenciais - RECURSO DESPROVIDO'. Por incorrer o acórdão em contradições e omissões, foram opostos Embargos de Declaração pela ora Recorrente, pois a decisão reconhece que a imunidade deve alcançar as OSCIPs e que estas somente recebem a referida qualificação se atendidos os requisitos, objetivos sociais e normas, que estão estabelecidas na Lei Federal n° 9.790199, regulamentada pelo Decreto n° 3.100199, e alterada pela Lei 10.539/02. Ora, em se tratando a Recorrente de uma OSCIP é porque foram atendidos todos os requisitos previstos em lei, devendo ser declarado o seu direito à imunidade. [...] Contudo, o entendimento perpetrado pelo acórdão recorrido não merece prevalecer por afronta direta ao artigo 150, VI, 'c', da Constituição Federal de 1988, devendo ser o seu conteúdo integralmente reformado, pois a Recorrente apresenta todos os requisitos necessários ao reconhecimento da imunidade tributária relativa ao ISS Assim, estando esgotada a competência do Tribunal a quo para julgamento da matéria, outra alternativa não há à essa Recorrente senão a interposição do presente Recurso Extraordinário com fulcro no permissivo do art. 102, inciso III, alínea 'a', da Constituição Federal de 1988, o qual, ao final, espera seja admitido e provido" (Trechos do RExt).</t>
  </si>
  <si>
    <t xml:space="preserve">ORDEM DOS ADVOGADOS DO BRASIL - SECÇÃO DE SÃO PAULO 
x
MUNICÍPIO DE PRESIDENTE PRUDENTE </t>
  </si>
  <si>
    <t>"Na hipótese dos autos, trata-se de mandado de segurança com pedido liminar, através da qual a recorrente visa anular a exigência fiscal levada a efeito por meio de lançamentos de débitos de IPTU, taxa de coleta de incêndio e taxa de coleta de lixo, isto porque, a recorrente é proprietária do um imóvel territorial urbano localizado à Rua Doutor João Gonçalves Foz, 885, Jardim Marupiara, na cidade de Presidente Prudente -SP, onde funcionada a sede da 29a Subsecção de Presidente Prudente, da Ordem dos Advogados do Brasil, também, conhecida como Casa do Advogado. Na sentença o Exmo. Juiz de primeira instância concedeu a segurança para o fim de reconhecer a imunidade do IPTU e a ilegalidade das taxas de coleta de lixo e de combate a incêndio; atribuindo efeito repressivo ao exercício fiscal de 2007, bem como efeito preventivo determinando que a autoridade administrativa se abstenha de efetuar lançamentos futuros".</t>
  </si>
  <si>
    <t>IPTU e Taxas</t>
  </si>
  <si>
    <t>OAB</t>
  </si>
  <si>
    <t xml:space="preserve">
DIREITO TRIBUTÁRIO | Limitações ao Poder de Tributar | Imunidade | Imunidade Recíproca
DIREITO TRIBUTÁRIO | Taxas | Municipais | Taxa de Prevenção e Combate a Incêndio
DIREITO TRIBUTÁRIO | Impostos | IPTU/ Imposto Predial e Territorial Urbano
DIREITO TRIBUTÁRIO | Taxas | Municipais | Taxa de Coleta de Lixo
DIREITO ADMINISTRATIVO E OUTRAS MATÉRIAS DE DIREITO PÚBLICO | Entidades Administrativas / Administração Pública | Conselhos Regionais de Fiscalização Profissional e Afins</t>
  </si>
  <si>
    <t>UNIÃO COOPERATIVA AGROPECUÁRIA SUL DE MINAS LTDA 
x
UNIÃO</t>
  </si>
  <si>
    <t>"Trata-se de recurso extraordinário, interposto pela FAZENDA NACIONAL, com fundamento no artigo 102, inciso III, alínea 'a', da Constituição Federal, contra acórdão da Primeira Turma deste Superior Tribunal de Justiça, assim ementado (fl. 739): 'PROCESSUAL CIVIL E TRIBUTÁRIO. COFINS. ISENÇÃO. LEI COMPLEMENTAR. REVOGAÇÃO POR MEDIDA PROVISÓRIA. CASO CONCRETO. POSSIBILIDADE. ATO COOPERATIVO TÍPICO. SOCIEDADES COOPERATIVAS. TRIBUTAÇÃO. IMPOSSIBILIDADE. 1. A Corte Constitucional, superando o entendimento esposado na decisão monocrática e no acórdão da Turma, considerou que o benefício fiscal previsto no inciso I do art. 6º da Lei Complementar n. 70/1991 foi revogado pela Medida Provisória n. 1.858/1999 e reedições seguintes (atual Medida Provisória n. 2.158-35/2001). 2. Deduz-se das discussões em plenário do Pretório Excelso, em especial quando do julgamento do RE n. 598.085/RJ e dos embargos de declaração, que, mesmo que se tenha declarado a revogação do benefício fiscal previsto no inciso I do art. 6º da Lei Complementar n. 70/1991, resguardar-se-iam as exclusões e deduções legalmente previstas, especificamente aquelas contidas na Lei n. 5.764/1971, ficando o julgado adstrito ao reconhecimento da incidência da contribuição para o PIS e da COFINS sobre a receita dos atos (negócios jurídicos) praticados pelas cooperativas com terceiros tomadores de serviço. 3. Hipótese em que a Primeira Turma decidiu a matéria em conformidade com o entendimento firmado pelo STF, que, ademais, é compatível com o exarado no julgamento do REsp n. 1.141.667/RS, apreciado sob a sistemática dos recursos repetitivos, que reiterou o posicionamento já consolidado, segundo o qual não se inclui na base de cálculo da contribuição para o PIS e na da COFINS a receita decorrente dos atos cooperados típicos, promovidos por cooperativa que realiza operações entre seus próprios associados na consecução de seus objetivos institucionais. 4. Agravo regimental desprovido. Inexistência de conformação'. Nas razões do recurso extraordinário (fls. 755/771), sustenta a parte recorrente que há repercussão geral na questão tratada e que o acórdão recorrido merece ser anulado por violar o decidido nas Repercussões Gerais nº 177 e 323, bem como os artigos 5º, incisos XXV e LIV; 93, inciso IX; e 97, da Constituição Federal. Caso assim não se entenda, alega que o acórdão deve ser reformado por violar os artigos 146, inciso III, alínea 'c'; 194, inciso V e § único; e 195, caput, inciso I e § 7º, da Constituição Federal" (Trecho da decisão do STJ).</t>
  </si>
  <si>
    <t>PIS/COFINS</t>
  </si>
  <si>
    <t>DIREITO TRIBUTÁRIO | Crédito Tributário | Fato Gerador/Incidência
DIREITO CIVIL | Empresas | Espécies de Sociedades | Cooperativa
DIREITO TRIBUTÁRIO | Contribuições | Contribuições Sociais | Cofins
DIREITO TRIBUTÁRIO | Limitações ao Poder de Tributar | Isenção</t>
  </si>
  <si>
    <t>07/03/2019 - Protocolado
12/03/2019 - Autuado
18/03/2019 - Distribuído ao Min. Gilmar Mendes</t>
  </si>
  <si>
    <t>27.11.2019</t>
  </si>
  <si>
    <t xml:space="preserve">ESTADO DE MINAS GERAIS 
x
MARIA DE FATIMA DIAS CAMPOS VARGAS </t>
  </si>
  <si>
    <t>"A autora afirma, em síntese, na petição inicial da presente ação que: A Autora recebeu da Sra Zélia de Oliveira Vargas (CPF 678.907.846-00), a título de doação, a quantia de R$ 100.000,00 (cem mil reais) no ano de 2010. Ao final, requer a extinção do crédito fiscal ante à suposta decadência. O pedido foi julgado procedente, tendo ressaltado o Magistrado que: Nessa linha, não merece guarida a tese de que o termo inicial do prazo para constitui o do crédito tributário em apreço a data em que o fisco teria tomado conhecimento da doa o objeto da lide. O CTN é claro ao dispor que o direito de a Fazenda Pública constituir o crédito tributário extingue-se após 5 (cinco) anos, contados do primeiro dia do exercício seguinte àquele em que o lançamento poderia ter sido efetuado. E o procedimento de constitui o do crédito tributário pode ser realizado a partir do surgimento da obrigação tributária, o que se dá com a ocorrência do fato gerador e não com a ciência do fisco acerca deste, por força do art. 113, § 1º, do mesmo diploma legal. Interposto recurso inominado, não acertou a Colenda Turma Recursal ao manter integralmente a sentença. O acórdão de que ora se recorre restou assim ementado: RECURSO INOMINADO – DIREITO TRIBUTÁRIO – ITCMD – DOAÇÃO – LANÇAMENTO TRIBUTÁRIO – DECADÊNCIA – INEXISTÊNCIA DE RELAÇÃO JURÍDICO-TRIBUTÁRIA – COBRANÇA INDEVIDA – SENTENÇA CONFIRMADA PELOS SEUS PRÓPRIOS FUNDAMENTOS – RECURSO CONHECIDO E NÃO PROVIDO. Opostos embargos declaratórios pelo Estado restaram rejeitados. Concessa venia, e. Ministros, nos termos como lançado, o r. acórdão recorrido contraria texto expresso da Constituição da República, consoante se passa a demonstrar a seguir" (Trecho do RExt).
 "Trata-se de Agravo em Recurso Extraordinário interposto em face de acórdão proferido pelo Tribunal de Justiça do Estado de Minas Gerais. No apelo extremo, interposto com amparo no art. 102, III, da Constituição Federal, a parte recorrente sustenta que houve violação ao artigo 155, I, da CF/1988, ao fundamento de que o termo inicial para a contagem do lustro decadencial – previsto no art. 173, inciso I do CTN - é o primeiro dia do exercício seguinte ao conhecimento, pela autoridade administrativa, das informações relativas à caracterização do fato gerador" (Trecho da decisão monocrática do Min. Alexandre de Moraes).</t>
  </si>
  <si>
    <t>Decadência</t>
  </si>
  <si>
    <t>DIREITO TRIBUTÁRIO | Impostos | ITCD - Imposto de Transmissão Causa Mortis</t>
  </si>
  <si>
    <t>MI</t>
  </si>
  <si>
    <t xml:space="preserve">SOCIEDADE BENEFICENTE ALEMA 
x
CONGRESSO NACIONAL </t>
  </si>
  <si>
    <t>"Com a presente demanda, a AUTORA, uma entidade beneficente de assistencial social, sem fins lucrativos, visa obter injunção para que essa E. Corte: (a) reconheça o estado de mora legislativa do CONGRESSO NACIONAL (MI 232, ADI 2028 e RE 566.622) em relação à edição de lei complementar para regular a imunidade do artigo 195, § 7º, da Constituição Federal; (b) estabeleça com base no artigo 108, do CTN, os requisitos da imunidade fixados no artigo 14 do Código Tributário Nacional como as condições para que a AUTORA goze da imunidade do artigo 195, § 7º, da Constituição Federal, até que lei complementar específica seja editada" (Trecho da petição inicial).</t>
  </si>
  <si>
    <t>21/09/2018 - Protocolado
21/09/2018 - Autuado
21/09/2018 - Distribuído ao Min. Roberto Barroso
30/07/2019 - Parecer da PGR pelo não conhecimento do mandado de injunção</t>
  </si>
  <si>
    <t xml:space="preserve">TOSHINOBU TASOKO 
x
CONGRESSO NACIONAL </t>
  </si>
  <si>
    <t>"Trata-se de mandado de injunção, com pedido de medida liminar, impetrado por Toshinobu Tasoko em face do Congresso Nacional em razão de suposta omissão na regulamentação da imunidade tributária dos 'templos de qualquer culto', pugnando a inclusão, in casu, dos templos maçônicos. Ressalta a ausência de regulamentação da alínea 'b', inciso VI, do artigo 150, da Constituição Federal, preceito de 'eficácia contida, necessitando de norma infraconstitucional a regular a sua aplicabilidade'. No mérito, pugna pela concessão da ordem injuncional nos seguintes termos: 'Ante todo o exposto, requer a impetrante que este E. Supremo Tribunal Federal se digne a: (...) Julgar, ao final, procedente o presente Mandado de Injunção, suprimindo-se a omissão normativa que garante o direito constitucional do impetrante, em DOAR PARTE DOS DIREITOS CREDITÓRIOS DO IAA – INSTITUTO DO AÇÚCAR E DO ALCOOL no valor de R$ 100.000,00 (cem mil reais) ao TEMPLO MAÇÔNICO BRASILEIRO DE QUALQUER CULTO, sem a incidência de qualquer imposto” (Trecho da decisão monocrática do Min. Luiz Fux).</t>
  </si>
  <si>
    <t>Doação</t>
  </si>
  <si>
    <t>Templo maçônico</t>
  </si>
  <si>
    <t>DIREITO PENAL | Crimes contra o sentimento religioso e contra o respeito aos mortos | Ultraje / Impedimento ou Perturbação de Culto Religioso
DIREITO TRIBUTÁRIO | Limitações ao Poder de Tributar | Isenção</t>
  </si>
  <si>
    <t>MS</t>
  </si>
  <si>
    <t xml:space="preserve">SANTA CASA DE MISERICÓRDIA DE MACEIÓ 
x
TRIBUNAL DE CONTAS DA UNIÃO </t>
  </si>
  <si>
    <t>"Liminar deferida pelo ministro Ricardo Lewandowski, no exercício da Presidência do Supremo Tribunal Federal (STF), suspendeu decisão que impõe à Santa Casa de Misericórdia de Maceió um débito no valor de R$ 6 milhões. No entendimento do ministro, a cobrança imediata da dívida colocaria em risco o atendimento à população de Maceió (AL). [...] A decisão do ministro foi tomada no Mandado de Segurança (MS) 33079, no qual a Santa Casa questiona acórdão do Tribunal de Contas da União (TCU) que considerou irregulares as prestações de contas da instituição, referentes à utilização de recursos do Sistema Único de Saúde (SUS). As pendências totalizavam, entre 2001 e 2002, R$ 1,2 milhão, mas com a incidência de correção monetária e juros de mora, o débito ultrapassa em 2014 o valor de R$ 6 milhões. Entre as alegações da instituição, consta que o TCU desconsiderou sentença transitada em julgado proferida pelo Judiciário alagoano que homologou transação entre a Santa Casa e o Município de Maceió, que deu integral quitação ao débito. Com a transação, o município assumiria o débito, deixando a instituição livre de responsabilidade" (Site do STF).</t>
  </si>
  <si>
    <t>Prestação de contas</t>
  </si>
  <si>
    <t>Recursos do SUS</t>
  </si>
  <si>
    <t>DIREITO ADMINISTRATIVO E OUTRAS MATÉRIAS DE DIREITO PÚBLICO | Serviços | Saúde | Hospitais e Outras Unidades de Saúde
DIREITO ADMINISTRATIVO E OUTRAS MATÉRIAS DE DIREITO PÚBLICO | Entidades Administrativas / Administração Pública | Tribunal de Contas</t>
  </si>
  <si>
    <t>Reconsideração</t>
  </si>
  <si>
    <t xml:space="preserve">INSTITUTO NACIONAL DA QUALIDADE JUDICIÁRIA - INQJ 
x
CONSELHO NACIONAL DE JUSTIÇA (PEDIDO DE PROVIDÊNCIAS Nº 200810000020879) </t>
  </si>
  <si>
    <t>União</t>
  </si>
  <si>
    <t>"O ministro Ricardo Lewandowski é o relator do Mandado de Segurança (MS) 28086 impetrado, com pedido de liminar, pelo Instituto Nacional da Qualidade Judiciária (INQJ) contra o ato Conselho Nacional de Justiça (CNJ). Por meio de processo administrativo, o conselho determinou o término de parcerias entre o instituto e diversos órgãos judiciários para realização de leilão eletrônico judicial. Conforme a decisão, a parceria possibilitaria a contratação de serviços sem a realização de licitação. Para o CNJ, ao valer-se da condição de Organização da Sociedade Civil de Interesse Público (OSCIP), o instituto estabeleceu parcerias para realização de hastas públicas por meio de Leilão Eletrônico Judiciário (LEJ), 'contornando de forma ilícita, segundo o impetrado, a necessidade de realização de licitação, já que tal programa é de utilização exclusiva de sociedade em conta de participação que o impetrado formou com a empresa 4SB Digital Desenvolvimento de Tecnologia Multimídia Ltda. O CNJ também teria questionado a natureza jurídica o INQJ, entendendo que não se compatibilizaria com a condição de Organização da Sociedade Civil de Interesse Público, assumida pelo instituto, mas a constituição de uma sociedade em conta de participação com a empresa S4B Digital para prestar serviços especializados de informática. O instituto sustenta prejuízo irreparável causado por essa decisão do CNJ que determinou aos órgãos do Poder Judiciário a rescisão de termos de parceria firmados com o INQJ. Por isso, alega violação ao princípio constitucional da ampla defesa e do contraditório" (Site do STF).</t>
  </si>
  <si>
    <t>Parcerias</t>
  </si>
  <si>
    <t>OSCIP</t>
  </si>
  <si>
    <t>DIREITO ADMINISTRATIVO E OUTRAS MATÉRIAS DE DIREITO PÚBLICO | Atos Administrativos | Inquérito / Processo / Recurso Administrativo</t>
  </si>
  <si>
    <t>Licitação - OSCIP</t>
  </si>
  <si>
    <t>PET</t>
  </si>
  <si>
    <t xml:space="preserve">ASSOCIAÇÃO CIVIL ALTERNATIVA TERRAZUL 
x
JAIR MESSIAS BOLSONARO </t>
  </si>
  <si>
    <t>"O ministro Alexandre de Moraes, do Supremo Tribunal Federal (STF), notificou o presidente Jair Bolsonaro para que esclareça a declaração em que teria relacionado o aumento do número de queimadas na floresta amazônica a supostas atitudes criminosas promovidas por organizações não governamentais (ONGs), em entrevista concedida no dia 21 de agosto.  A decisão se deu na Petição (PET) 8344, ajuizada no Supremo pela Associação Civil Alternativa Terrazul, organização não-governamental socioambientalista criada em Fortaleza (CE) em 1999" (Site do STF). 
"Na manhã do dia 21 de agosto de 2019, o Exmo. Sr. Presidente da República, em 'entrevista coletiva', relacionou o absurdo aumento do número de queimadas na floresta amazônica a supostas atitudes criminosas promovidas por organizações não governamentais (ONGs). Em virtude da gravidade das alegações do Interpelado a entrevista rapidamente repercutiu nos mais diversos canais de mídia nacionais e internacionais. O Interpelado, ao ser questionado sobre as queimadas na Amazônia disse o seguinte: 'O crime existe e nós temos que fazer o possível para que não aumente, mas nós tiramos dinheiro de ONGs, repasses de fora, 40% ia para ONGs, não tem mais. De modo que esse pessoal está sentindo a falta de dinheiro. Pode estar havendo, não estou afirmando, a ação criminosa desses 'ongueiros' para chamar a atenção contra minha pessoa contra o governo do Brasil' 'Então, pode estar havendo, sim, pode, não estou afirmando, ação criminosa desses 'ongueiros' para chamar a atenção contra a minha pessoa, contra o governo do Brasil. Essa é a guerra que nós enfrentamos' 'O fogo foi tocado, pareceu, em lugares estratégicos. [Tem] imagens da Amazônia toda. Como é que pode? Nem vocês teriam condições de todos os locais estar tocando fogo para filmar e mandar para fora. Pelo que tudo indica, foi para lá o pessoal para filmar e tocaram fogo. Esse que é o meu sentimento' Ainda, ao ser questionado por um jornalista se existe qualquer investigação que embase esse 'sentimento', o Interpelado respondeu: 'Cara, vocês têm que entender uma coisa que isso não está escrito, não está escrito. Não têm um plano para isso aí. Isso é conversa, pessoal faz, toma decisão e ponto final. Você pode ver, pega o que se manda verbas bilionárias, 40% para ONG, essa ONG vai para mão dessas pessoas para ficar rodando a Amazônia e ficar fazendo campanha contra nós o tempo todo. Perderam a boquinha também' [...] Por ocupar o mais alto cargo da República, é inaceitável que o Interpelado não explique de onde surgiram acusações tão graves contra ONGs. Agindo dessa maneira, ou o Interpelado está omitindo dolosamente informações de autoria que tem conhecimento para 'nivelar por baixo' entidades que ele próprio, historicamente, fez suas inimigas, ou está agindo de maneira irresponsável, sem qualquer tipo de fundamento, com nítido intuito de enxovalhar a honra de entidades que exercem papel ímpar na preservação do meio ambiente em nosso país. Qualquer que seja a realidade, o Interpelado deve esclarecer o que disse, sob pena de se admitir que a honra, direito fundamental previsto no art. 5º, X da CRFB/88, é norma desprovida de proteção em nosso ordenamento jurídico" (Trecho da petição inicial).</t>
  </si>
  <si>
    <t>Penal</t>
  </si>
  <si>
    <t>Declarações</t>
  </si>
  <si>
    <t>Jair Bolsonaro</t>
  </si>
  <si>
    <t>ONGs</t>
  </si>
  <si>
    <t>DIREITO PENAL | Crimes contra a Honra</t>
  </si>
  <si>
    <t xml:space="preserve">GREENPEACE BRASIL 
x
RICARDO DE AQUINO SALLES </t>
  </si>
  <si>
    <t>"A ministra Cármen Lúcia determinou que o ministro do Meio Ambiente, Ricardo Salles, seja notificado para responder em 15 dias, se desejar, a queixa-crime ajuizada pelo Greenpeace Brasil no Supremo Tribunal Federal (STF). Na Petição (PET) 8481, a organização não governamental cita publicações no Twitter em que o ministro chama seus ativistas de 'ecoterroristas', os acusa de depredar patrimônio público e insinua relação entre navio da ONG e o derramamento do óleo que se espalha pela costa brasileira. Para o Greenpeace, as afirmações do ministro são 'claríssimas' ao imputar a uma organização notoriamente pacífica o ato de depredar ou destruir patrimônio público, circunstância que caracteriza o delito de difamação, previsto no artigo 139 do Código Penal. A ONG pediu que a petição fosse recebida como queixa-crime, para que Salles seja processado e condenado pela prática do crime" (Site do STF).</t>
  </si>
  <si>
    <t>Ricardo Salles</t>
  </si>
  <si>
    <t>DIREITO PENAL | Crimes contra a Honra | Difamação</t>
  </si>
  <si>
    <t>Discriminação de ONGs</t>
  </si>
  <si>
    <t xml:space="preserve">AEROCLUBE DO RIO GRANDE DO SUL 
x
UNIÃO </t>
  </si>
  <si>
    <t>Petição ajuizada pelo "Aeroclube do Rio Grande do Sul contra a União objetivando atribuir efeito suspensivo a recurso extraordinário com agravo interposto contra a aplicação da sistemática da repercussão geral". O caso de fundo é o seguinte: "em 27.11.2003, Aeroclube do Rio Grande do Sul ajuizou ação declaratória contra o Instituto Nacional do Seguro Social com o objetivo de 'ver declarada a imunidade constitucional da autora às contribuições sociais exigidas pela ré, com base no art. 195, § 7º, da Carta e nos arts. 9º e 14 do CTN'. Essa ação foi julgada improcedente por se deixar de comprovar 'ser a parte autora entidade beneficente de assistência social'. Contra essa sentença Aeroclube do Rio Grande do Sul e Instituto Nacional do Seguro Social interpuseram apelações. A apelação interposto pelo Instituto foi parcialmente provida para majorar os honorários advocatícios: 'TRIBUTÁRIO. ART. 195, § 7º, DA LEI MAIOR. IMUNIDADE. CONTRIBUIÇÃO PREVIDENCIÁRIA. ENTIDADE BENEFICENTE DE ASSISTÊNCIA SOCIAL. ADIN 2.028-5/DF. ART. 55 DA LEI 8.212/91, REDAÇÃO ORIGINAL. HONORÁRIOS. 1. O art. 195, § 7º, da CF, cuida de hipótese de imunidade, passível de esmiuçamento por lei ordinária, desnecessária a via complementar para tal desiderato. Ainda que assim não fosse, incabível a invocação dos arts. 9º e 14 do CTN, eis que relativos a impostos, e não a contribuições sociais. 2. A Lei 9.732/98, que deu nova feição aos requisitos insculpidos no art. 55 da Lei 8.212/91, foi objeto de ADIn, já havendo pronunciamento do e. Supremo Tribunal Federal a respeito do tema, tendo o Plenário daquela Corte suspendido a eficácia do artigo 1º, na parte que alterou a redação do artigo 55, inciso III, da Lei nº 8.212/91, e acrescentou-lhe os §§ 3º, 4º e 5º, bem como dos artigos 4º, 5º e 7º do citado diploma legal (ADIn - Medida Liminar - 2.028-5, Rel. Min. Moreira Alves, DJ de 16/06/2000). Todavia, não houve deliberação no que tange ao art. 55 da Lei 8.212/91, na sua redação original, plenamente aplicável à hipótese. 3. São legítimas as exigências elencadas na Lei nº 8.212/91, na medida em que traduzem os requisitos objetivos inerentes à caracterização da entidade como beneficente e filantrópica. 4. Equacionada a verba honorária fixada em conformidade com o art. 20, § 4.º, do CPC. A remissão ao parágrafo 3.º não significa que os honorários devam necessariamente ser fixados em percentual sobre o valor da causa, principalmente quando o montante da verba corresponderia à vultosa importância, em descompasso com a complexidade da causa e, consequentemente, com o esforço reclamado do advogado para bem desempenhar seu mister' (extraído do Sítio do TRF4). Contra esse acórdão o requerente interpôs recurso extraordinário, sobrestado na origem até o julgamento pelo Supremo Tribunal Federal do Recurso Extraordinário n. 566.622, paradigma do Tema 32 da repercussão geral/RS. Em 21.1.2019, a Primeira Turma do Tribunal Regional Federal da Quarta Região, em juízo de retratação, negou provimento à apelação interposta por Aeroclube do Rio Grande do Sul e deu parcial provimento à apelação interposta pela União: 'TRIBUTÁRIO. JUÍZO DE RETRATAÇÃO. ART. 195, § 7º, DA CONSTITUIÇÃO FEDERAL DE 1988. IMUNIDADE TRIBUTÁRIA. TEMA 32 DA REPERCUSSÃO GERAL DO STF (RE Nº 566.622/RS). REQUISITOS. ART. 14 CTN. HONORÁRIOS ADVOCATÍCIOS. 1. Os requisitos necessários à fruição da imunidade tributária de que trata o § 7ºdo art. 195 da Constituição Federal devem estar previstos em lei complementar,consoante a tese fixada no Tema 32 da Repercussão Geral do STF (RE nº566.622-RS). 2. Enquanto não editada lei complementar disciplinando de forma específica os requisitos para a concessão da imunidade tributária, aplica-se o artigo 14 do CTN. 3. Honorários advocatícios majorados, a teor do art. 20, §4º, do CPC/1973' (fl. 12, doc. 4). Contra esse acórdão Aeroclube do Rio Grande do Sul interpôs novo recurso extraordinário no qual alega ter o Tribunal de origem contrariado o § 7º do art. 195 e o art. 203 da Constituição da República (fls. 1-22, doc. 5). Em 21.8.2019, o Vice-Presidente do Tribunal Regional Federal da Quarta Região não admitiu o recurso extraordinário, sob os seguintes fundamentos: 'Como se observa, a decisão proferida em sede de retratação, ao enfrentar a matéria à luz do entendimento confirmado pelo C. STF no Tema 32, acabou por decidir pelo não provimento do recurso porque, de rigor, a demandante, apesar de ser entidade de utilidade pública e atender ao que dispõe o artigo 14 do CTN, não comprovou que se constitui numa entidade de assistência social, condição sine qua non, nos termos do artigo 9º do CTN, à postulação da pretendida imunidade. E para concluir que não há prova dessa condição, o julgado, louvando-se inclusive nos argumentos do juízo singular, examinou os atos de constituição da entidade; a prova pericial produzida e a documentação acostada aos autos. Sendo este o contexto, então, o recurso encontra óbice porquanto a análise da questão invocada implicaria reexame de matéria fáticoprobatória, incidindo a Súmula 279 do Supremo Tribunal Federal, assim enunciada: ‘Para simples reexame de prova não cabe recurso extraordinário’. (...) Ante o exposto, não admito o recurso extraordinário' (extraído do sítio do TRF4). Contra essa decisão de inadmissão do recurso extraordinário, o recorrente interpôs recurso agravo" (Trecho da decisão monocrática da Min. Cármen Lúcia).</t>
  </si>
  <si>
    <t>PSV</t>
  </si>
  <si>
    <t xml:space="preserve">SUPREMO TRIBUNAL FEDERAL </t>
  </si>
  <si>
    <t>PSV: "A revogação, pelo art. 56 da Lei 9430/96, da isenção da contribuição para o financiamento da Seguridade Social, assegurada inicialmente pelo art. 6, IL da Lei Complementar 70/91 às sociedades civis de prestação de serviços de profissão legalmente regulamentada, não ofende a Constituição, por não ter a lei ordinária invadido matéria reservada à disciplina da lei complementar".</t>
  </si>
  <si>
    <t>Seguridade Social</t>
  </si>
  <si>
    <t>DIREITO TRIBUTÁRIO | Contribuições | Contribuições Sociais
DIREITO TRIBUTÁRIO | Limitações ao Poder de Tributar | Isenção</t>
  </si>
  <si>
    <t>16/04/2009 - PSDB - Partido da Social Democracia Brasileira
16/04/2009 - CESA - Centro de Estudos das Sociedades de Advogados
22/05/2009 - União
22/05/2009 - CFOAB - Conselho Federal da Ordem dos Advogados do Brasil</t>
  </si>
  <si>
    <t>07/08/2013 - PSDB - Partido da Social Democracia Brasileira: deferido
07/08/2013 - CESA - Centro de Estudos das Sociedades de Advogados: deferido
07/08/2013 - União: deferido
07/08/2013 - CFOAB - Conselho Federal da Ordem dos Advogados do Brasil: deferido</t>
  </si>
  <si>
    <t>RCL</t>
  </si>
  <si>
    <t xml:space="preserve">ESTADO DO RIO DE JANEIRO 
x
TRIBUNAL DE JUSTIÇA DO ESTADO DO RIO DE JANEIRO </t>
  </si>
  <si>
    <t>Reclamação "ajuizada pelo Estado do Rio de Janeiro contra decisão do Tribunal de Justiça local (TJ-RJ) que anulou o Edital de Seleção 4/2012, que teve como objetivo a implantação de parcerias, mediante celebração de contratos de gestão com organizações sociais, nas unidades de terapia intensiva (UTI) e semi-intensiva (USI) nos hospitais públicos Albert Schweitzer, Carlos Chagas e Getúlio Vargas. A 9ª Câmara Cível do TJ-RJ considerou que o edital era inconstitucional, pois a saúde é dever do Estado e direito de todos, conforme o artigo 196 da Carta Magna, e as dificuldades na administração de UTIs e USIs existentes em hospitais tradicionais e antigos do Rio de Janeiro não justificam a transferência da gestão e execução de serviços típicos de saúde para a iniciativa privada, ainda que através de organizações sociais. Na RCL 15733, o governo estadual alega que a decisão do TJ-RJ violou a Súmula Vinculante (SV) 10, do Supremo, o qual estabelece que 'viola a cláusula de reserva de plenário (Constituição Federal, artigo 97) a decisão de órgão fracionário de tribunal que, embora não declare expressamente a inconstitucionalidade de lei ou ato normativo do poder público, afasta sua incidência, no todo ou em parte'. Isso porque, na avaliação do estado, ao declarar a nulidade do Edital 4/2012, a 9ª Câmara Cível do TJ-RJ reconheceu de forma implícita a inconstitucionalidade da Lei 6.043/2011, do Rio de Janeiro, que fundamentou o edital, deixando de aplicá-la ao caso concreto, sem que para tanto tenha observado a regra de plenário e o quórum qualificado previsto na SV 10" (Site do STF).</t>
  </si>
  <si>
    <t>Serviços de saúde</t>
  </si>
  <si>
    <t>DIREITO PROCESSUAL CIVIL E DO TRABALHO | Atos Processuais | Nulidade | Nulidade - Não Observância da Reserva de Plenário</t>
  </si>
  <si>
    <t>Improcedência</t>
  </si>
  <si>
    <t>19/08/2013 - Sindicato dos Médicos do Rio de Janeiro</t>
  </si>
  <si>
    <t xml:space="preserve">ASSOCIAÇÃO DE PROTEÇÃO E ASSISTÊNCIA À MATERNIDADE E À INFÂNCIA DE REGISTRO - APAMIR 
x
TRIBUNAL SUPERIOR DO TRABALHO </t>
  </si>
  <si>
    <t>"O ministro Edson Fachin, do Supremo Tribunal Federal (STF), deferiu liminar na Reclamação (RCL) 31656 para suspender a tramitação, no Tribunal Superior do Trabalho (TST), de processo em que se discutem supostas irregularidades em convênio firmado pelo Município de Iporanga (SP) para transferir a uma entidade filantrópica a gestão de recursos materiais e humanos na área de saúde pública. No STF, a Associação de Proteção e Assistência a Maternidade e a Infância de Registro (Apamir), que firmou o convênio com o município, argumentou que a decisão do TST nos autos da ação civil pública ajuizada pelo Ministério Público do Trabalho afronta a autoridade de acórdão proferido pelo STF na Ação Direta de Inconstitucionalidade (ADI) 3395. Segundo a entidade, a suposta ilegalidade no convênio municipal que lhe transferiu parcela da gestão em serviços de saúde não pode ser discutida na Justiça do Trabalho porque, mesmo que o convênio seja declarado ilegal por desrespeito à regra da prestação de serviço público por servidores concursados, a competência seria da Justiça comum. Em sua decisão, o ministro Fachin ressalta que, ao apreciar a medida cautelar na ADI 3395, o Plenário do STF suspendeu toda e qualquer interpretação atribuída ao inciso I do artigo 114 da Constituição Federal (na redação dada pela Reforma do Judiciário – EC 45/2004) que inclua na competência da Justiça do Trabalho a apreciação de causas instauradas entre o Poder Público e seus servidores, a ele vinculados por típica relação de ordem estatutária ou de caráter jurídico-administrativo. Para o relator, há plausibilidade suficiente na tese da entidade ao menos para suspender o andamento processual até o exame completo do objeto da ação civil pública, que se encontra em fase de recurso de revista no TST. Isso porque há dúvida razoável acerca da compatibilidade da matéria ao conteúdo da ADI 3395, que é o parâmetro de controle invocado" (Site do STF).</t>
  </si>
  <si>
    <t>DIREITO DO TRABALHO | Responsabilidade Solidária / Subsidiária | Tomador de Serviços / Terceirização
DIREITO PROCESSUAL CIVIL E DO TRABALHO | Jurisdição e Competência | Competência | Competência da Justiça Estadual
DIREITO PROCESSUAL CIVIL E DO TRABALHO | Jurisdição e Competência | Competência | Competência da Justiça do Trabalho
DIREITO PROCESSUAL CIVIL E DO TRABALHO | Formação, Suspensão e Extinção do Processo | Suspensão do Processo</t>
  </si>
  <si>
    <t xml:space="preserve">ASSOCIAÇÃO BRASILEIRA DE ENSAIOS NAO DESTRUTIVOS E INSPEÇÃO - ABENDE 
x
TRIBUNAL DE JUSTIÇA DO ESTADO DE SÃO PAULO </t>
  </si>
  <si>
    <t xml:space="preserve">"Trata-se de reclamação com pedido de liminar proposta por Associação Brasileira de Ensaios Não Destrutivos - ABENDI, contra acórdão proferido pelo Tribunal de Justiça do Estado de São Paulo – TJSP, nos autos do Processo 0028944-33.2012.8.26.0053. Alega-se, em suma, desrespeito à decisão de mérito proferida por esta Suprema Corte nos autos do RE 566.622/RS (Tema 32), julgado sob a sistemática da repercussão geral" (Trecho da decisão monocrática do Min. Ricardo Lewandowski).
"A presente Reclamação tem por fundamento o inciso II do artigo 988 do Código de Processo Civil, objetivando garantir a observância do acórdão proferido pelo Excelso Supremo Tribunal Federal no Recurso Extraordinário nº 566.622, representativo do Tema 032 de repercussão geral (Doc. 03), que entendeu exigíveis tão-somente os requisitos do artigo 14 do Código Tributário Nacional para reconhecimento da imunidade, em razão da previsão do artigo 146, II, da Constituição da República Federativa do Brasil que exige lei complementar para tratar de matéria própria às limitações do poder de tributar. Pois bem, a imunidade tributária das instituições de educação e assistência social, sem fins lucrativos, como a Reclamante, condiciona-se ao preenchimento dos requisitos do artigo 14 do Código Tributário Nacional. Como restou demonstrado na Ação Declaratória nº 0028944-33.2012.8.26.0053 (AREsp nº 1.380.009/SP) e será comprovado na presente Reclamação, a Reclamante é uma Organização da Sociedade Civil de Interesse Público - OSCIP qualificada pelo Ministério de Justiça por despacho do Secretário Nacional da Justiça, publicado no DOU de 14.12.06, que presta atividades educacionais e assistenciais, bem como preenche todos os requisitos do artigo 14 do Código Tributário Nacional, sendo inquestionável o seu direito à imunidade do artigo 150, inciso VI, alínea “c”, da Constituição Federal. O E. Tribunal de Justiça do Estado de São Paulo, contudo, mesmo presentes os requisitos do artigo 14 do Código Tributário Nacional, confirmados através de prova pericial, proferiu a decisão ora reclamada deixando de reconhecer a imunidade para a Reclamante, contrariando o acórdão proferido pelo Supremo Tribunal Federal no Recurso Extraordinário nº 566.622, com repercussão geral (tema 32)" (Trecho da petição inicial).
</t>
  </si>
  <si>
    <t>DIREITO TRIBUTÁRIO | Limitações ao Poder de Tributar | Imunidade | Entidades Sem Fins Lucrativos
DIREITO TRIBUTÁRIO | Impostos | ISS/ Imposto sobre Serviços</t>
  </si>
  <si>
    <t>RE/RG</t>
  </si>
  <si>
    <t xml:space="preserve">SOCIEDADE BENEFICENTE DE PAROBÉ 
x
UNIÃO </t>
  </si>
  <si>
    <t>DIREITO TRIBUTÁRIO | Contribuições | Contribuições Previdenciárias
DIREITO TRIBUTÁRIO | Limitações ao Poder de Tributar | Imunidade | Entidades Sem Fins Lucrativos
DIREITO ADMINISTRATIVO E OUTRAS MATÉRIAS DE DIREITO PÚBLICO | Controle de Constitucionalidade | Processo Legislativo</t>
  </si>
  <si>
    <t>18/11/2008 - CONFENEN - Confederação Nacional dos Estabelecimentos de Ensino
03/04/2009 - ABMES - Associação Brasileira de Mantenedoras do Ensino Superior
24/02/2012 - Instituto Corpore para o Desenvolvimento da Qualidade de Vida 
03/05/2013 - ABIMO - Associação Brasileira da Indústria de Artigos e Equipamentos Médicos, Odontológicos, Hospitalares e de Laboratórios
29/01/2014 - CFOAB - Conselho Federal da Ordem dos Advogados do Brasil
02/06/2016 - Fundação Armando Álvares Penteado
05/08/2016 - Febasp – Associação Civil
09/10/2017 - CNS - Confederação Nacional da Saúde, Hospitais, Estabelecimentos e Serviços</t>
  </si>
  <si>
    <t xml:space="preserve">CAIXA DE ASSISTÊNCIA DOS ADVOGADOS DE SÃO PAULO - CAASP 
x
ESTADO DE SÃO PAULO </t>
  </si>
  <si>
    <t>Medicamentos</t>
  </si>
  <si>
    <t>Classe profissional</t>
  </si>
  <si>
    <t>DIREITO TRIBUTÁRIO | Impostos | ICMS/ Imposto sobre Circulação de Mercadorias
DIREITO TRIBUTÁRIO | Limitações ao Poder de Tributar | Imunidade | Entidades Sem Fins Lucrativos</t>
  </si>
  <si>
    <t>03/05/2013 - ABIMO - Associação Brasileira da Indústria de Artigos e Equipamentos Médicos, Odontológicos, Hospitalares e de Laboratórios
10/11/2014 - CAARJ - Caixa de Assistência dos Advogados do Rio de Janeiro
11/11/2014 - CFOAB - Conselho Federal da Ordem dos Advogados do Brasil
03/03/2015 - CAA-MG - Caixa de Assistência dos Advogados do Estado de Minas Gerais</t>
  </si>
  <si>
    <t>14/10/2014 - ABIMO - Associação Brasileira da Indústria de Artigos e Equipamentos Médicos, Odontológicos, Hospitalares e de Laboratórios: deferido
04/12/2014 - CAARJ - Caixa de Assistência dos Advogados do Rio de Janeiro: deferido
04/12/2014 - CFOAB - Conselho Federal da Ordem dos Advogados do Brasil: deferido
07/10/2015 - CAA-MG - Caixa de Assistência dos Advogados do Estado de Minas Gerais: deferido</t>
  </si>
  <si>
    <t xml:space="preserve">UNIÃO 
x
SINDICATO DOS CONFERENTES DE CARGA E DESCARGA DO PORTO DE SANTOS </t>
  </si>
  <si>
    <t>Entidades sem fins lucrativos</t>
  </si>
  <si>
    <t>DIREITO TRIBUTÁRIO | Impostos | IOC/IOF Imposto sobre operações de crédito, câmbio e seguro, ou relativas a títulos ou valores mobiliários
DIREITO TRIBUTÁRIO | Limitações ao Poder de Tributar | Imunidade</t>
  </si>
  <si>
    <t xml:space="preserve">ASSOCIAÇÃO TORRE DE VIGIA DE BÍBLIAS E TRATADOS 
x
UNIÃO </t>
  </si>
  <si>
    <t>II</t>
  </si>
  <si>
    <t>Atividade filantrópica com preceito religioso</t>
  </si>
  <si>
    <t>DIREITO TRIBUTÁRIO | Limitações ao Poder de Tributar | Imunidade | Entidades Sem Fins Lucrativos
DIREITO TRIBUTÁRIO | Impostos | II/ Imposto sobre Importação</t>
  </si>
  <si>
    <t>03/05/2013 - ABIMO - Associação Brasileira da Indústria de Artigos e Equipamentos Médicos, Odontológicos, Hospitalares e de Laboratórios</t>
  </si>
  <si>
    <t xml:space="preserve">GREEN MATRIX SERVIÇOS - COOPERATIVA DE PROFISSIONAIS LTDA 
x
UNIÃO </t>
  </si>
  <si>
    <t>Base de cálculo</t>
  </si>
  <si>
    <t>DIREITO CIVIL | Empresas | Espécies de Sociedades | Cooperativa
DIREITO TRIBUTÁRIO | Contribuições | Contribuições Sociais | Cofins
DIREITO TRIBUTÁRIO | Crédito Tributário | Base de Cálculo</t>
  </si>
  <si>
    <t>15/08/2013 - FEBRACAN - Federação Brasileira das Cooperativas dos Anestesiologistas
11/09/2014 - OCB - Organização das Cooperativas Brasileiras</t>
  </si>
  <si>
    <t>19/08/2014 - FEBRACAN - Federação Brasileira das Cooperativas dos Anestesiologistas: deferido
16/10/2014 - OCB - Organização das Cooperativas Brasileiras</t>
  </si>
  <si>
    <t xml:space="preserve">UNIÃO 
x
COOMED - COOPERATIVA MÉDICA LTDA </t>
  </si>
  <si>
    <t>PIS/COFINS/CSLL</t>
  </si>
  <si>
    <t>DIREITO TRIBUTÁRIO | Contribuições | Contribuições Sociais | PIS
DIREITO TRIBUTÁRIO | Contribuições | Contribuições Sociais | Cofins
DIREITO CIVIL | Empresas | Espécies de Sociedades | Cooperativa
DIREITO TRIBUTÁRIO | Contribuições | Contribuições Sociais | Contribuição Social sobre o Lucro Líquido</t>
  </si>
  <si>
    <t>14/03/2012 - OCB - Organização das Cooperativas Brasileiras
03/05/2012 - UNIMED de Tatuí - Cooperativa de Trabalho Médico
15/08/2013 - FEBRACAN - Federação Brasileira das Cooperativas dos Anestesiologistas
18/11/2019 - UNICRED DO BRASIL - Confederação Nacional das Cooperativas Centrais Unicred Ltda.
21/11/2019 - UNIMED do Brasil - Confederação Nacional de Cooperativas Médicas</t>
  </si>
  <si>
    <t>15/03/2012 - OCB - Organização das Cooperativas Brasileiras: deferido</t>
  </si>
  <si>
    <t xml:space="preserve">CELULOSE NIPO BRASILEIRA S/A - CENIBRA 
x
MINISTÉRIO PÚBLICO DO TRABALHO </t>
  </si>
  <si>
    <t>DIREITO PROCESSUAL CIVIL E DO TRABALHO | Formação, Suspensão e Extinção do Processo | Extinção do Processo Sem Resolução de Mérito | Legitimidade para a Causa | Ausência de Legitimidade para propositura de Ação Civil Pública
DIREITO PROCESSUAL CIVIL E DO TRABALHO | Ministério Público
DIREITO DO TRABALHO | Responsabilidade Solidária / Subsidiária | Tomador de Serviços / Terceirização</t>
  </si>
  <si>
    <t>07/06/2016 - CEBRASSE - Central Brasileira do Setor de Serviços: deferido
07/06/2016 - CNI - Confederação Nacional da Indústria: deferido
07/06/2016 - CUT - Central Única dos Trabalhadores, FS - Força Sindical, CTB - Central dos Trabalhadores e Trabalhadoras do Brasil e NCST - Nova Central Sindical dos Trabalhadores: deferido
07/06/2016 - UGT - União Geral dos Trabalhadores: deferido</t>
  </si>
  <si>
    <t xml:space="preserve">ESTADO DE SÃO PAULO 
x
VANESSA REGINA ANDREATTA </t>
  </si>
  <si>
    <t>Competência legislativa</t>
  </si>
  <si>
    <t xml:space="preserve">UNIÃO 
x
VANDA MARIA MENEZES BARBOSA </t>
  </si>
  <si>
    <t>DIREITO ADMINISTRATIVO E OUTRAS MATÉRIAS DE DIREITO PÚBLICO | Entidades Administrativas / Administração Pública | Tribunal de Contas
DIREITO CIVIL | Fatos Jurídicos | Prescrição e Decadência</t>
  </si>
  <si>
    <t>24/06/2016 - TCU - Tribunal de Contas da União</t>
  </si>
  <si>
    <t>29/09/2016 - TCU - Tribunal de Contas da União: deferido</t>
  </si>
  <si>
    <t xml:space="preserve">CÂMARA MUNICIPAL DE SÃO PAULO 
x
MINISTÉRIO PÚBLICO DO ESTADO DE SÃO PAULO </t>
  </si>
  <si>
    <t>Conselho popular</t>
  </si>
  <si>
    <t>Planejamento municipal</t>
  </si>
  <si>
    <t>DIREITO ADMINISTRATIVO E OUTRAS MATÉRIAS DE DIREITO PÚBLICO | Controle de Constitucionalidade
DIREITO PROCESSUAL CIVIL E DO TRABALHO | Atos Processuais | Nulidade</t>
  </si>
  <si>
    <t>14/05/2013 - Centro Santo Dias de Direitos Humanos da Arquidiocese de São Paulo, Associação Movimento Voto Consciente, Instituto São Paulo Sustentável, Ação Educativa Assessoria, Pesquisa e Informação, Polis Instituto de Estudos, Formação e Assessoria em Políticas Sociais, Via Cultural Instituto de Pesquisa e Ação pela Cultura e Associação Instituto de Política e Formação Cidadã</t>
  </si>
  <si>
    <t>27/05/2013 - Centro Santo Dias de Direitos Humanos da Arquidiocese de São Paulo, Associação Movimento Voto Consciente, Instituto São Paulo Sustentável, Ação Educativa Assessoria, Pesquisa e Informação, Polis Instituto de Estudos, Formação e Assessoria em Políticas Sociais, Via Cultural Instituto de Pesquisa e Ação pela Cultura e Associação Instituto de Política e Formação Cidadã: indeferido</t>
  </si>
  <si>
    <t>RE</t>
  </si>
  <si>
    <t xml:space="preserve">ESTADO DO RIO GRANDE DO SUL 
x
ASSOCIAÇÃO HOSPITALAR MOINHOS DE VENTO </t>
  </si>
  <si>
    <t>"O presente recurso extraordinário foi interposto contra acórdão que, proferido pelo E. Tribunal de Justiça do Rio Grande do Sul, está assim ementado (fls. 179): 'TRIBUTÁRIO. ENTIDADE DE ASSISTÊNCIA SOCIAL SEM FINS LUCRATIVOS. IMPORTAÇÃO DO EXTERIOR DE APARELHO PARA A ATIVIDADE-FIM. ICMS. IMUNIDADE. INEXISTÊNCIA DE CERTIFICADO DE FILANTROPIA. 1. Imunidade. O substantivo patrimônio utilizado no art. 150, VI, ‘c’, da CF, que concede imunidade às entidades assistenciais, abrange todo e qualquer imposto que, direta ou indiretamente, afeta o patrimônio. Sendo o ICMS um tributo que, na importação do exterior de bens para a atividade-fim, indiretamente desfalca o patrimônio, fica a operação ao abrigo da imunidade, inclusive porque esta deve ser interpretada lato sensu, e não stricto sensu. 2. Inexistência de Certificado de Filantropia. A inexistência, momentânea, de Certificado de, Filantropia, fornecido pelo Conselho Nacional de Assistência Social, por si só não prejudica o direito à imunidade, máxime quando trata-se de entidade que durante várias décadas o deteve, e atualmente aguarda decisão de pedido de renovação. Em tais circunstâncias, presume-se a subsistência dos requisitos. De outra parte, o pressuposto básico é a inexistência de fins lucrativos. Nisso não influi a existência de superávit na contabilidade, durante um exercício, e mesmo a eventual cobrança por serviços A filantropia, a beneficência, a caridade, no Supremo Tribunal Federal sentido que interessa, é sinônimo de inexistência de distribuição de patrimônio e rendas, que por sua vez não é sinônimo de gratuidade. 3. Apelo desprovido e sentença confirmada em reexame. 4. VOTO VENCIDO.'" (Trecho da decisão monocrática do Min. Celso de Mello).</t>
  </si>
  <si>
    <t>DIREITO TRIBUTÁRIO | Limitações ao Poder de Tributar | Imunidade | Entidades Sem Fins Lucrativos
DIREITO TRIBUTÁRIO | Impostos | IPI/ Imposto sobre Produtos Industrializados</t>
  </si>
  <si>
    <t xml:space="preserve">MINISTÉRIO PÚBLICO FEDERAL 
x
CÍRCULO OPERÁRIO CAXIENSE </t>
  </si>
  <si>
    <t>"Trata-se de apelação cível interposta contra sentença (Evento 14) que julgou improcedente a demanda, afastando a pretendida declaração de inconstitucionalidade do artigo 37 da MP nº 446/08. Por meio do acórdão constante no Evento 11, a Colenda Quarta Turma do Tribunal Regional Federal da 4ª Região decidiu, por unanimidade, não conhecer do agravo legal e negar provimento à apelação, consoante se infere da ementa que restou assim redigida: 'AÇÃO CIVIL PÚBLICA. CERTIFICADO DE ENTIDADE BENEFICENTE DE ASSISTÊNCIA SOCIAL (CEBAS). MEDIDA PROVISÓRIA N.º 446/2008. A Medida Provisória n.º 446/2008, que dispôs sobre a certificação das entidades beneficentes de assistência social, foi rejeitada pelo Congresso Nacional, o qual não editou ato disciplinando as relações jurídicas estabelecidas no período de sua vigência (art. 62, § 11, da CF), tornando aplicáveis as respectivas disposições. A possibilidade de o Poder Judiciário apreciar a presença dos requisitos de relevância e urgência, previstos no art. 62 da Constituição Federal, é admitida em casos excepcionais de abuso da discricionariedade do Presidente da República. Não sendo essa a hipótese dos autos, o que se infere pelos motivos que ensejaram sua edição, não há invalidade a ser reconhecida. Tampouco há inconstitucionalidade material, pois a expedição de certificado pelo Conselho Nacional de Assistência Social, no período de vigência da referida Medida Provisória, não exime a entidade beneficiária de implementar os demais requisitos legais para fruição da imunidade prevista no art. 195, § 7º, da Constituição Federal. Inexistindo elementos suficientes para formação de qualquer juízo acerca do efetivo implemento ou não dos requisitos previstos na legislação de regência, tal análise deve se dar na via administrativa, oportunamente'. Em face dessa decisão foram opostos embargos declaratórios pelo Ministério Público Federal (Evento 19), aos quais foi dado parcial provimento, apenas para fim de prequestionamento, consoante acórdão constante no Evento 23: ADMINISTRATIVO. EMBARGOS DE DECLARAÇÃO. OMISSÃO. CONTRADIÇÃO. OBSCURIDADE. 1. Os embargos de declaração constituem recurso interposto perante o magistrado ou colegiado prolator da decisão impugnada, com vistas à supressão de omissão, contradição, obscuridade ou erro material no texto que possa dificultar a exata compreensão da manifestação judicial. E mesmo quando opostos com o objetivo de prequestionar matéria a ser versada em provável recurso extraordinário ou especial, devem atender aos pressupostos delineados no artigo 535, do CPC, pois não se prestam, por si só, para forçar o ingresso na instância superior, decorrendo, sua importância, justamente do conteúdo integrador da sentença ou do aresto impugnado. Com efeito, não se revelam meio hábil ao reexame da causa ou modificação do julgado no seu mérito, pois opostos quando já encerrado o ofício jurisdicional naquela instância. 2. O magistrado não é obrigado a analisar todos os argumentos ou dispositivos legais invocados pelas partes, desde que aprecie o que é indispensável para o deslinde do feito. Objetiva o presente Recurso Extraordinário a reforma desse acórdão, defendendo-se a tese de que a Colenda Turma, ao negar provimento à apelação, mantendo a improcedência da ação e julgando legítima a renovação automática do Certificado de Entidade Beneficente de Assistência Social da Entidade ré, com fundamento nas disposições da Medida Provisória nº 446/2008, contrariou frontalmente o disposto nos artigos 62, § 11 e 195, § 7º da Constituição Federal" (Trecho do RExt).</t>
  </si>
  <si>
    <t>DIREITO TRIBUTÁRIO | Limitações ao Poder de Tributar | Imunidade | Entidades Sem Fins Lucrativos
DIREITO PROCESSUAL CIVIL E DO TRABALHO | Formação, Suspensão e Extinção do Processo | Extinção do Processo Sem Resolução de Mérito | Legitimidade para a Causa | Ausência de Legitimidade para propositura de Ação Civil Pública</t>
  </si>
  <si>
    <t>28/01/2016 - Protocolado
29/01/2016 - Autuado
01/02/2016 - Distribuído ao Min. Marco Aurélio</t>
  </si>
  <si>
    <t xml:space="preserve">UNIÃO 
x
FUNDAÇÃO DE ATENDIMENTO SOCIO-EDUCATIVO DO RIO GRANDE DO SUL </t>
  </si>
  <si>
    <t>"Trata-se em apertado resumo, de recurso extraordinário interposto de acórdão que improveu embargos infringentes interpostos pela União de decisão que proveu o apelo da FASE para julgar procedentes embargos à execução fiscal, estando o acórdão assim ementado: 'TRIBUTÁRIO. CONTRIBUIÇÃO PREVIDENCIÁRIA. FUNDAÇÃO PÚBLICA DE DIREITO PÚBLICO. IMUNIDADE DO § 7º DO ART. 195 DA CONSTITUIÇÃO. REQUISITOS DO ART. 55 DA LEI Nº 8.212, DE 1991. 1. A FASE é entidade mantida pelo Poder Público, que possui patrimônio público e desempenha atividades de interesse público. Conquanto tenha sido criada com personalidade jurídica de direito privado, não há como negar sua vinculação ao Estado e sua finalidade de prestação de relevante serviço público de assistência social. 2. A imunidade prevista no § 7º do art. 195 da Constituição Federal estendese inclusive a entidades estatais, instituídas e mantidas pelo Poder Público com a finalidade de promover a assistência social, ainda que se trate de pessoa jurídica de direito privado. 3. O benefício da imunidade não se destina somente às entidades privadas, com exclusão das fundações mantidas pelo poder público. Embora seja correto afirmar que as entidades privadas de saúde, educação ou assistência social sem fins lucrativos sejam criadas a fim de atender o interesse coletivo e contribuir com o Estado para a promoção da seguridade social, não se pode perder de vista, conforme adverte o STF, que 'a ratio da supressão da competência tributária funda-se na ausência de capacidade contributiva ou na aplicação do princípio da solidariedade de forma inversa, vale dizer: a ausência de tributação das contribuições sociais decorre da colaboração que estas entidades prestam ao Estado' (RE 636941, Relator(a): Min. LUIZ FUX, Tribunal Pleno, julgado em 13/02/2014, ACÓRDÃO ELETRÔNICO DJe-067 DIVULG 03-04-2014 PUBLIC 04-04-2014). Nessa senda, se as entidades privadas são imunes porque fazem as vezes do Estado, negar a imunidade a uma entidade estatal que presta relevante serviço de assistência social subverte completamente o conceito de imunidade. 4. Para as entidades estatais que promovem a saúde, a educação ou a assistência social, não se exige o cumprimento dos requisitos do revogado art. 55 da Lei nº 8.212, de 1991, para o reconhecimento da imunidade, visto que a legislação se aplica às entidades beneficentes privadas sem fins lucrativos. 5. Ao vedar a remuneração de diretores, presidentes e conselheiros, o inciso IV do art. 55 da Lei nº 8.212 objetiva evitar a burla ao benefício fiscal com a utilização maliciosa de entidades assistenciais com fins de lucro por parte dos seus controladores. O requisito, evidentemente, não é aplicável a qualquer entidade mantida pelo Poder Público, ainda que sob regime privado, que jamais exigiu contraprestação pecuniária pelos serviços assistenciais prestados. Seria irrazoável exigir que os diretores da FASE desempenhassem suas atribuições de forma graciosa, como se estivessem prestando trabalho voluntário. Aliás, tal espécie de trabalho voluntário é sabidamente contrária às normas que regem a administração pública, aplicáveis também às fundações públicas de direito privado, como no caso da FASE.' Alegou-se no recurso, interposto com fulcro na alínea 'a' do inciso III do artigo 102 da CF/88, violação aos artigos 3º, 97 e 195, §§3º e 7º, CF/88".</t>
  </si>
  <si>
    <t xml:space="preserve">
DIREITO TRIBUTÁRIO | Limitações ao Poder de Tributar | Imunidade | Entidades Sem Fins Lucrativos
DIREITO TRIBUTÁRIO | Impostos | II/ Imposto sobre Importação
DIREITO TRIBUTÁRIO | Impostos | IPI/ Imposto sobre Produtos Industrializados
DIREITO PROCESSUAL CIVIL E DO TRABALHO | Atos Processuais | Nulidade </t>
  </si>
  <si>
    <t xml:space="preserve">UNIÃO 
x
SINDICATO DAS SANTAS CASAS DE MISERICÓRDIA E HOSPITAIS FILANTRÓPICOS DE RIBEIRÃO PRETO E REGIÃO </t>
  </si>
  <si>
    <t>"O Agravado impetrou Mandado de Segurança visando a concessão de medida liminar para suspender os efeitos do artigo 14, inciso X, da Medida Provisória nº 2.158-35/2001, que passou a exigir o recolhimento da COFINS pelas entidades beneficentes de assistência social de fins não lucrativos, restabelecendo-se o disposto na lei Complementar nº 70/1991, para, ao final da demanda, ver reconhecido seu direito líquido e certo quanto ao não recolhimento da exação em comento em razão da imunidade tributária, assegurada pelo artigo 195, §7°, da Constituição Federal. O Egrégio Tribunal Regional Federal proferiu Acórdão dando provimento à Apelação, julgando a Ação procedente para declarar a inconstitucionalidade do artigo 14, inciso X, ela Medida Provisória nO 2158-35/2001), ante a restrição à imunidade prevista na Constituição Federal. Inconformada, a União interpôs Agravo legal, o qual foi negado provimento, tendo, portanto, interposto Recurso Extraordinário e Recurso Especial, dos quais a VicePresidência deste E. Tribunal Regional da 3a Região determinou o sobrestamento do feito até o trânsito em julgado de decisão no RE 598.085 e no RE 672.215/CE, por considerar versarem estes recursos sobre matéria tratada nos presentes autos. A agravante interpôs o presente Agravo Interno alegando, em síntese, que o julgamento dos mencionados Recursos Extraordinários supostamente não se refere ao mesmo tema que está sendo discutido nos presentes autos. No entanto, a matéria central do Recurso Extraordinário nº 598.085/RJ é exatamente a análise da constitucionalidade das alterações impostas pela Medida Provisória nº 2.158-35/01, que revoga a "isenção" prevista na LC nº 70/1991, decorrente diretamente da imunidade do artigo 195 da Constituição Federal. Com isso, a decisão sobre a revogação da isenção das Contribuições por meio de medida provisória afetará diretamente o objeto destes autos, uma vez que o objeto da ordem de segurança é a imunidade tributária restringida pela Medida Provisória nº 2158-35/2001.  Portanto, se mostra adequada a r. Decisão agravada, visto que a controvérsia sobre a inconstitucionalidade da Medida Provisória nº 2158-35/2001 ainda será objeto do julgamento do REe 598.085/RJ" (Trecho das contrarrazões ao Agravo Interno).</t>
  </si>
  <si>
    <t>DIREITO TRIBUTÁRIO | Contribuições | Contribuições Sociais | Cofins
DIREITO TRIBUTÁRIO | Limitações ao Poder de Tributar | Imunidade | Entidades Sem Fins Lucrativos
DIREITO ADMINISTRATIVO E OUTRAS MATÉRIAS DE DIREITO PÚBLICO | Controle de Constitucionalidade</t>
  </si>
  <si>
    <t>18/07/2017 - Protocolado
18/08/2017 - Autuado
18/08/2017 - Distribuído ao Min. Marco Aurélio</t>
  </si>
  <si>
    <t xml:space="preserve">FUNDAÇÃO EDSON QUEIROZ 
x
UNIÃO </t>
  </si>
  <si>
    <t>"Trata-se de recurso extraordinário manejado, com arrimo na alínea a do permissivo constitucional, contra acórdão que assentou, in verbis: 'TRIBUTÁRIO. CONSTITUCIONALIDADE DA LEI 10.925/2004 (MP Nº 164/2004). LEI COMPLEMENTAR. DESNECESSIDADE. EMENDA CONSTITUCIONAL Nº 42/2003. BASE DE CÁLCULO. VALOR ADUANEIRO. DEFINIÇÃO ANTERIOR INFRACONSTITUCIONAL. PIS-IMPORTAÇÃO. COFINS-IMPORTAÇÃO. VALOR DO ICMS. INCLUSÃO. IMPOSTO DE IMPORTAÇÃO E IMPOSTO SOBRE PRODUTO INDUSTRIALIZADO. IMUNIDADE CONSTITUCIONAL TRIBUTÁRIA. ENTIDADE BENEFICENTE DE ASSISTÊNCIA SOCIAL SEM FINS LUCRATIVOS. NECESSIDADE DE CARACTERIZAÇÃO PLENA EM SEDE MANDAMENTAL. RETENÇÃO DE MERCADORIAS. MEIO COERCITIVO. VEDAÇÃO. I - Apenas a hipótese prevista no art. 195, § 4º, da Carta Magna, está submetida à edição da lei complementar para sua instituição e majoração, dentre o rol das contribuições sociais constante do artigo 195 da CF/88. II - Não há que se falar em ofensa ao disposto nos artigos 146, inciso III e 154, inciso I, ambos da CF/88, uma vez que a referida contribuição está incluída no rol das contribuições sociais a que se refere a Emenda Constitucional nº 42/2003, mais especificamente a contribuição a cargo do importador de bens ou serviços do exterior, ou de quem a lei a ele equiparar (artigo 195, inciso IV, da CF/88). III - Ao legislador ordinário foi facultado o estabelecimento da base de cálculo, não ocorrendo a alegada inconstitucionalidade. Onde o conceito de valor aduaneiro, que possui caráter econômico, direcionado de acordo com a política pública adotada pelo Estado, anteriormente já residia em legislação da mesma esfera infraconstitucional. Ressalvado o entendimento pessoal da relatora quanto à hierarquia superior dos Tratados Internacionais. IV - Havendo a incorporação dos bens importados no ativo imobilizado e observada a finalidade da importação, o II e o IPI poderiam não incidir na operação aduaneira, consoante a regra de imunidade constante nas disposições do artigo 150, VI, c, da CF/88. Entretanto, quando não restar suficientemente demonstrada a caracterização da impetrante como entidade beneficente de assistência social sem fins lucrativos, em sede mandamental, não podemos reconhecer a imunidade constitucional tributária requerida, a fim de afastar a cobrança do II e do IPI incidentes na importação. V - Não pode haver a retenção de mercadoria como forma compelir o contribuinte ao pagamento de tributo. Precedente: AMS 87267, Rel. Des. Fed. Lázaro Guimarães, DJ de 17/07/2006, p. 435, no 135. VI - Apelação parcialmente provida.' (Doc. 2, p. 13-14) Nas razões do apelo extremo, a recorrente sustenta preliminar de repercussão geral e, no mérito, aponta violação aos artigos 5º, XXXVI, 150, VI, c, e 195, § 7º, da Constituição Federal" (Trecho da decisão monocrática do Min. Luiz Fux).</t>
  </si>
  <si>
    <t xml:space="preserve">UNIÃO 
x
SERVIÇO SOCIAL DA INDÚSTRIA DEPARTAMENTO REGIONAL DO DISTRITO FEDERAL - SESI/DR-DF e SERVIÇO NACIONAL DE APRENDIZAGEM INDUSTRIAL - SENAI/DR-DF </t>
  </si>
  <si>
    <t>"Trata-se de recurso extraordinário, manejado com arrimo na alínea a do permissivo constitucional, contra acórdão que assentou, in verbis: 'TRIBUTÁRIO. SERVIÇO SOCIAL DA INDÚSTRIA - SESI. SERVIÇO NACIONAL DE APRENDIZAGEM INDUSTRIAL - SENAI. LEI 2.613/ 1955. IMUNIDADE FISCAL. IMPOSTO SOBRE PRODUTOS INDUSTRIALIZADOS - IPI. INEXIGIBLIDADE. 1. O Serviço Social da Indústria - SESI e o Serviço Nacional de Aprendizagem Industrial - SENAI são instituições privadas de interesse público, sem fins lucrativos, não integrantes da Administração Direta ou Indireta, denominadas paraestatais (serviços sociais autônomos). Assim, para fins fiscais, não podem ser equiparados às entidades empresariais . 2. A imunidade prevista no artigo 150, VI, "c", da Constituição Federal, em favor das
instituições de assistência social, abrange o Imposto de Importação e o Imposto sobre Produtos Industrializados, que incidem sobre bens a serem utilizados na prestação de seus serviços especificas. (STF, AI 378454 AgR/SP, DJ de 29/11/2002). 3. O SESI e o SENAI, por serem beneficiários de isenção fiscal ampla, conforme os arts. 12 e 13 da Lei 2.613, de 23/9/1955, não podem ser compelidos ao pagamento do Imposto Sobre Produtos Industrializados - IPI. Precedentes. 4. Apelação da Fazenda Nacional e remessa oficial a que nega provimento.' (doc. 2, p. 128) Nas razões do apelo extremo, o contribuinte sustenta preliminar de repercussão geral e, no mérito, apontou violação aos artigos 5º, XXXV e LIV, 93, IX, 150, VI, c, 150, § 6º, e 203 da Constituição Federal" (Trecho da decisão monocrática do Min. Luiz Fux).</t>
  </si>
  <si>
    <t>SESI/SENAI</t>
  </si>
  <si>
    <t xml:space="preserve">ASSOCIAÇÃO RECIFENSE DE EDUCAÇÃO E CULTURA - ESUDA 
x
UNIÃO </t>
  </si>
  <si>
    <t>"Trata-se de recurso extraordinário em face de acórdão do Tribunal Regional Federal da 5ª Região, ementado nos seguintes termos: 'TRIBUTÁRIO E CONSTITUCIONAL. PIS. ENTIDADE BENEFICENTE. IMUNIDADE. INOCORRÊNCIA. 1. § 7º DO ART. 195 da CF/88 aduz que não estão sujeitas à contribuição para a seguridade social as entidades beneficentes de assistência social que atendam aos requisitos previstos em lei, parâmetros estes que estão dispostos no art. 55 da Lei nº 8.212/91. 2. É bem verdade que a imunidade constitui uma das formas de limitação constitucional ao poder de tributar, o que, nos termos do art. 146, II, CF, exigiria lei complementar para tratar do tema. 3. Ocorre que, in casu, há regra específica a requerer tão-só lei ordinária (art. 195, §7º, já mencionado ), pois quando a Constituição faz alusão genérica à ‘lei’ não há necessidade de que a matéria seja disciplinada por lei complementar. 4. Hipótese em que a associação autora não comprovou o cumprimento da exigências insculpidas na citada lei ordinária, pelo que não merece a benesse constitucional, ainda que se entendesse aplicável ao caso a lei complementar (Código Tributário Nacional , art. 14). 5. Apelação da Fazenda e remessa oficial providas. Apelo da autora prejudicada.' (Vol. 2, fl. 273) [...] No recurso extraordinário, interposto com fundamento no art. 102, III, a, da Constituição Federal, aponta-se violação aos arts. 93, IX; 146, II; 149; 150, II; 195, §7º ; 239 , do texto constitucional" (Trecho da decisão monocrática do Min. Gilmar Mendes).</t>
  </si>
  <si>
    <t xml:space="preserve">FUNDAÇÃO CSN PARA O DESENVOLVIMENTO SOCIAL E A CONSTRUÇÃO DA CIDADANIA 
x
LUIZ CLAUDIO DE LEMOS TAVARES </t>
  </si>
  <si>
    <t>"Trata-se de recurso extraordinário em face de acórdão do Tribunal Regional Federal da 2ª Região, ementado nos seguintes termos: 'REMESSA NECESSÁRIA, RECURSOS DE APELAÇÃO E RECURSO ADESIVO. AÇÃO POPULAR. CONCESSÃO DE CERTIFICAÇÃO DE ENTIDADES BENEFICENTES DE ASSISTÊNCIA SOCIAL (CEBAS) COM FUNDAMENTO EM RESOLUÇÕES DO CONSELHO NACIONAL DE ASSISTÊNCIA SOCIAL - CNAS FUNDADAS NOS ARTS. 37 E 39 DA MEDIDA PROVISÓRIA 446/2008. ART. 195, §7º, DA CONSTITUIÇÃO FEDERAL. LITISPENDÊNCIA ENTRE AÇÃO POPULAR E AÇÃO CIVIL PÚBLICA. HONORÁRIOS ADVOCATÍCIOS.'(eDOC 42, p. 9) No recurso extraordinário, interposto com fundamento no art. 102, III, a, da Constituição Federal, aponta-se violação aos arts. 5º, II e LIV ; 37; 62, §§ 3º e 11; 93, IX, do texto constitucional. Nas razões recursais, alega-se que o pedido de inconstitucionalidade formal e material do artigo 37 da MP n.º 446/2008 teria sido declarado impossível, razão pela qual os CEBAS emitidos seriam válidos. Sustentase, ainda, que o certificado, nos moldes do regramento estabelecido provisoriamente, significa um “passaporte” de imunidade das contribuições para a seguridade social, independentemente do cumprimento de qualquer exigência, uma vez que se trataria de um direito que foi adquirido. (eDOC 45, p. 9/11)" (Trecho da decisão monocrática do Min. Gilmar Mendes).</t>
  </si>
  <si>
    <t xml:space="preserve">FUNDAÇÃO PADRE ALBINO 
x
ESTADO DE SÃO PAULO </t>
  </si>
  <si>
    <t>"A entidade ora Agravante instaurou ação ordinária objetivando a declaração de inexistência de relação jurídico-tributária que respalde a cobrança de ICMS incidente nas aquisições de bens por ela efetuadas, seja no mercado interno ou externo, DESTINADOS À COMPOSIÇÃO DE SEU ATIVO FIXO (PATRIMÔNIO), em razão da imunidade tributária a que faz jus, estabelecida no artigo 150, inciso VI, alínea 'c', da Constituição Federal, bem como a restituição dos valores indevidamente recolhidos a título da referida exação. O feito teve regular prosseguimento, culminando na prolação da r. sentença de fls., que julgou procedente a ação, porém declarando apenas a inexistência de relação jurídica tributária para cobrança do ICMS dos materiais descritos nos autos. Com isso, a ora Agravante interpôs a competente apelação asseverando que a declaração de inexistência de relação jurídico-tributária entre as partes, relativa ao pagamento do ICMS, deveria ser pretérita, contemporânea e futura. Por sua vez, a ora Agravada também ofertou apelação, oportunidade em que sustentou a ilegitimidade ativa da ora Recorrente, aduzindo que ela seria somente contribuinte de fato, não fazendo jus à imunidade tributária. Ao analisar os recursos em vertente, a Colenda 11ª Câmara do Egrégio TRIBUNAL DE JUSTIÇA DO ESTADO DE SÃO PAULO conferiu provimento parcial à remessa necessária e ao recurso da Fazenda do Estado de São Paulo, bem ainda negou provimento à apelação da ora Agravante. Inconformada, após a rejeição de embargos de declaração opostos, a entidade ora Agravante interpôs recursos extraordinário e especial, os quais permaneceram sobrestados por força do artigo 543-C do codex processual à época vigente. Ato contínuo, após o julgamento do Recurso Extraordinário nº 608.872/MG, o Colendo Tribunal a quo, nos moldes do artigo 1040, inciso II, do Código de Processo Civil, ratificou o v. aresto que havia negado provimento ao recurso de apelação anteriormente interposto pela ora Agravante. Dessa maneira, não restou alternativa à ora Agravante senão interpor recurso extraordinário, com fulcro no artigo 102, inciso III, alínea “a”, da Constituição Federal, tendo em vista que o fundamento em que se assentou o v. acórdão nega vigência ao artigo 150, inciso VI, alínea 'c', da Magna Carta. Em sede de r. decisão monocrática prolatada pelo Egrégio TRIBUNAL DE JUSTIÇA DO ESTADO DE SÃO PAULO, o aludido recurso extraordinário foi admitido. Todavia, no âmbito desse Colendo SUPREMO TRIBUNAL FEDERAL, o recurso extraordinário em tela não foi conhecido, por meio de r. decisão monocrática, que, AO SE PAUTAR EM PREMISSA EQUIVOCADA, asseverou que 'o entendimento adotado no acórdão recorrido não diverge da jurisprudência firmada no âmbito deste Supremo Tribunal Federal'. Assim sendo, em que pese o respeito à eminente Ministra Relatora, o r. decisum merece ser reformado, com o fito de que o recurso extraordinário interposto seja conhecido e provido" (Trecho do Agravo Interno).</t>
  </si>
  <si>
    <t>DIREITO TRIBUTÁRIO | Impostos | ICMS/ Imposto sobre Circulação de Mercadorias
DIREITO TRIBUTÁRIO | Limitações ao Poder de Tributar | Imunidade | Entidades Sem Fins Lucrativos</t>
  </si>
  <si>
    <t xml:space="preserve">LUIZ CLAUDIO DE LEMOS TAVARES 
x
MONTE TABOR CENTRO ÍTALO BRASILEIRO DE PROMOÇÃO SANITÁRIA 
</t>
  </si>
  <si>
    <t>"O objetivo dessa ação popular é ANULAR Certificado de Entidade Beneficente de Assistência Social (CEBAS) deferido pela Administração Pública SEM a análise do atendimento aos requisitos vigentes à época (artigos 2º e 3º, do Decreto nº 2.526/98), pelo caput do artigo 37 da MP 446, norma de efeito concreto: Art. 37. Os pedidos de renovação de Certificado de Entidade Beneficente de Assistência Social protocolizados, que ainda não tenham sido objeto de julgamento por parte do CNAS até a data de publicação desta Medida Provisória, consideram-se deferidos. Parágrafo único. As representações em curso no CNAS propostas pelo Poder Executivo em face da renovação referida no caput ficam prejudicadas, inclusive em relação a períodos anteriores. Em 10/02/09, o Congresso Nacional considerou a MP 446 FORMALMENTE INCONSTITUCIONAL, por ausência dos pressupostos constitucionais de urgência e relevância, conforme noticiado na página da Câmara dos Deputados: Câmara rejeita renovação de certificados de filantrópicas. O Plenário da Câmara rejeitou hoje a medida provisória que renova os certificados das entidades filantrópicas. A MP chegou a ser devolvida ao Planalto pelo ex-presidente do Congresso, Senador Garibaldi Alves (PMDB-RN). Isso porque a MP renovou automaticamente os certificados de filantropia de todas as entidades, inclusive das que estavam sendo investigadas por fraudes. Por acordo entre os líderes, a MP das filantrópicas foi considerada sem urgência e relevância pelo relator. Na votação simbólica, a medida foi rejeitada. O Conselho Nacional de Assistência Social (CNAS), com base em orientação da AGU por meio da Nota DECOR/CGU/AGU nº 180, considerou que como não teria sido editado decreto legislativo após a rejeição da MP 446, o CEBAS questionado continuava deferido. Seu DEVER, contudo, era apreciar o pedido de CEBAS, deferindo-o apenas se atendidos os requisitos constantes nos artigos 2º e 3º, do Decreto nº 2.536/98, uma vez que foi restabelecido o status quo ante (art. 62, § 3º, CF). Irresignado com a conduta do Poder Executivo para viabilizar o rejeitado TREM DA ALEGRIA DO CEBAS (arts. 37 a 39, MP 446), ingressou-se com a presente ação popular sendo deduzidas TRÊS causas de pedir, as duas primeiras de índole constitucional: Ante todo o exposto, requer o Autor Popular que ao final seja julgada procedente a presente Ação Popular, para: 1 – Anular ou declarar nulo o Certificado de Entidade Beneficente de Assistência Social (CEBAS) do MONTE TABOR CENTRO ITALO BRASILEIRO DE PROMOÇÃO SANITÁRIA com validade para os períodos de 05/05/2000 a 04/05/2003 e 30/06/2003 a 29/06/2006, concedido pelo art. 37 da MP 446, tornado público nos “itens 29 e 64”, da Resolução CNAS nº 7, de 03/02/09, publicada no DOU de 04/02/09, no âmbito dos processos nº 44006.000953/2000-58 e 71010.000086/2003-51, pelos seguintes fundamentos: a) Inconstitucionalidades formal e/ou material do art. 37 da MP 446 (ato que concedeu o CEBAS); b) Inconstitucionalidade de se manter como válido o CEBAS após a rejeição da MP 446; c) Ilegalidade da concessão de CEBAS pelo presidente da República. Ocorre que o TRF da 4ª Região reformou a sentença de procedência considerando o artigo 37 da MP 446 constitucional, aduzindo, ainda, que não teria sido editado decreto legislativo: A referida Medida Provisória restou rejeitada pela Câmara dos Deputados em 10/02/2009 (publicação no Diário Oficial da União em 12/02/2009). Contudo, as relações jurídicas decorrentes de sua rejeição não foram regulamentadas pelo Congresso Nacional, o que acarreta a convalidação de seus efeitos, nos termos do art. 62, §§ 3º e 11, da Constituição Federal" (Trecho do RExt).</t>
  </si>
  <si>
    <t xml:space="preserve">
DIREITO TRIBUTÁRIO | Limitações ao Poder de Tributar | Imunidade | Entidades Sem Fins Lucrativos</t>
  </si>
  <si>
    <t>12/07/2019 - Protocolado
16/08/2019 - Autuado
19/08/2019 - Registrado à Presidência</t>
  </si>
  <si>
    <t xml:space="preserve">MINISTÉRIO PÚBLICO FEDERAL 
x
LUIZ CLAUDIO DE LEMOS TAVARES </t>
  </si>
  <si>
    <t xml:space="preserve">"O recorrente Luiz Cláudio de Lemos Tavares ajuizou ação popular contra a União e o Instituto Paulista Adventista de Educação Social, pleitando a anulação do Certificado de Entidade Beneficente de Assistência Social – CEBAS concedido ao instituto réu. Arguiu a inconstitucionalidade formal e material do art. 37 da MP 446/2008, a inconstitucionalidade da manutenção do CEBAS mesmo após a rejeição da medida provisória pelo Congresso Nacional, bem como a ilegalidade da concessão do certificado pelo Presidente da República, por meio de medida provisória. O Tribunal Regional Federal da 4ª Região reformou a sentença de procedência do pedido. Afirmou que as relações jurídicas constituídas sob a égide da MP 446/2008 permaneceram disciplinadas por suas disposições, nos termos do art. 62, §§3º e 11, da Constituição, tendo em vista a não edição de decreto legislativo. Disse não haver excepcionalidade que justifique a análise pelo Poder Judiciário dos requisitos de relevância e urgência de medida provisória. Entendeu não positivada a arguida inconstitucionalidade material da MP 446/2008, porquanto a renovação automática do certificado não exime a entidade beneficiária de implementar os demais requisitos legais para obter a imunidade prevista no art. 195, §7º, da Constituição. O Ministério Público Federal interpôs recurso extraordinário, por ofensa aos arts. 5º, XXXV, 37, caput, 62 e 195, §7º, da Constituição. Suscitou a inconstitucionalidade formal e material do art. 37 da MP 446/2008. Disse ofendidos a moralidade administrativa, a eficiência do serviço público e o princípio da solidariedade no custeio do sistema de seguridade social, bem como prejudicados o patrimônio público e social. Lembrou que o Congresso Nacional rejeitou a medida provisória, por ausência do requisito de urgência, atestando a sua inconstitucionalidade formal. Criticou a manutenção de efeitos concretos de norma inconstitucional. Afirmou tratar-se de hipótese passível de análise pelo Poder Judiciário, diante da flagrante inconstitucionalidade da medida provisória. O recurso extraordinário interposto pelo autor popular apontou maltrato ao art. 62, §§3º e 11, da Constituição. Lembrou que a medida provisória foi rejeitada pelo Congresso Nacional por inconstitucionalidade formal. Alegou ser desnecessária a edição de decreto legislativo para afastar a eficácia das normas de efeito concreto da medida provisória rejeitada por vício formal" (Trecho do parecer da PGR). </t>
  </si>
  <si>
    <t>13/07/2019 - Protocolado
15/08/2019 - Autuado
06/09/2019 - Distribuído ao Min. Ricardo Lewandowski
29/10/2019 - Parecer da PGR "pelo provimento dos recursos extraordinários interpostos pelo autor popular e pelo Ministério Público Federal"</t>
  </si>
  <si>
    <t xml:space="preserve">UNIÃO 
x
FUNDAÇÃO EDSON QUEIROZ </t>
  </si>
  <si>
    <t>"Eis a síntese do decidido pelo Tribunal Regional Federal da 5ª Região: PROCESSUAL CIVIL E TRIBUTÁRIO. IMUNIDADE ( ART. 195, § 7º, DA CF). CONTRIBUIÇÃO SOCIAL. CEBAS. NECESSIDADE DE COMPROVAÇÃO ( LEI N.º 12. 101/09). APELAÇÃO PARCIALMENTE PROVIDA. 1 - Trata-se de mandado de segurança com objetivo de que seja assegurada a imunidade tributária à Fundação apelante quanto às contribuições previdenciárias, nos termos do § 7º, do art. 195,da CF, observados o art. 14 ,do CTN e concomitantemente sejam afastadas as exigências da Lei n.º 12.101/2009. 2 - Tese 32 de Repercussão Geral: reserva de lei complementar para instituir requisitos à concessão de imunidade tributária às entidades beneficentes de assistência social. 3- Apelação provida, em parte, para limitar as exigências ao reconhecimento da imunidade aos requisitos traçados em lei complementar. 2. O entendimento está em consonância com a jurisprudência do Supremo. No recurso extraordinário nº 566.622/RS, da minha relatoria, o Tribunal concluiu, sob o regime da repercussão geral, a necessidade de previsão em lei complementar dos requisitos para o gozo de imunidade. Confiram o pronunciamento formalizado: IMUNIDADE – DISCIPLINA – LEI COMPLEMENTAR. Ante a Constituição Federal, que a todos indistintamente submete, a regência de imunidade faz-se mediante lei complementar" (Trecho da decisão monocrática do Min. Marco Aurélio).</t>
  </si>
  <si>
    <t xml:space="preserve">ASSOCIAÇÃO EDUCACIONAL IGUAÇU "AEI" 
x
UNIÃO </t>
  </si>
  <si>
    <t>"Eis a síntese do decidido pelo Tribunal Regional Federal da 5ªRegião: PROCESSUAL CIVIL E TRIBUTÁRIO. IMUNIDADE (ART. 195, § 7º, DA CF). CONTRIBUIÇÃO SOCIAL. CEBAS. NECESSIDADE DE COMPROVAÇÃO ( LEI N.º 12. 101/09). APELAÇÃO PARCIALMENTE PROVIDA. 1 - Trata-se de mandado de segurança com objetivo de que seja assegurada a imunidade tributária à Fundação apelante quanto às contribuições previdenciárias, nos termos do § 7º, do art. 195,da CF, observados o art. 14 ,do CTN e concomitantemente sejam afastadas as exigências da Lei n.º 12.101/2009. 2 - Tese 32 de Repercussão Geral: reserva de lei complementar para instituir requisitos à concessão de imunidade tributária às entidades beneficentes de assistência social. 3- Apelação provida, em parte, para limitar as exigências ao reconhecimento da imunidade aos requisitos traçados em lei complementar. 2. O entendimento está em consonância com a jurisprudência do Supremo. No recurso extraordinário nº 566.622/RS, da minha relatoria, o Tribunal concluiu, sob o regime da repercussão geral, a necessidade de previsão em lei complementar dos requisitos para o gozo de imunidade" (Trecho da decisão monocrática do Min. Marco Aurélio).</t>
  </si>
  <si>
    <t>DIREITO TRIBUTÁRIO | Impostos | II/ Imposto sobre Importação
DIREITO TRIBUTÁRIO | Limitações ao Poder de Tributar | Imunidade | Entidades Sem Fins Lucrativos
DIREITO TRIBUTÁRIO | Impostos | IPI/ Imposto sobre Produtos Industrializados
DIREITO PROCESSUAL CIVIL E DO TRABALHO | Atos Processuais | Nulidade | Nulidade - Não Observância da Reserva de Plenário</t>
  </si>
  <si>
    <t xml:space="preserve">UNIÃO 
x
INSTITUTO PEDAGÓGICO CHRISTUS S/C LTDA - ME </t>
  </si>
  <si>
    <t>"Trata-se de apelações da Fazenda Nacional e do Instituto Pedagógico Christus S/C LTDA ante sentença que, em ação ordinária, julgou parcialmente procedente o pedido para reduzir a multa fiscal de 75% para 20%. A Egrégia Segunda Turma deste Tribunal Regional Federal da 5 Região, por unanimidade, deu parcial provimento à apelação do particular e, por maioria, negou provimento à apelação e à remessa oficial, através de acórdão assim ementado: 'TRIBUTÁRIO. PROCESSO CIVIL. REMESSA OFICIAL. CONHECIMENTO. DECADÊNCIA. OBEDIÊNCIA AO PRAZO LEGAL. CERCAMENTO DE DEFESA. PROCESSO ADMINISTRATIVO FISCAL. NÃO AFASTADA. IMUNIDADE. ART. 55 DA LEI N° 8.213191. INCONSTITUCIONALIDADE DA COFINS. DESTINAÇÃO ESPECÍFICA. CONCLUSÃO PERICIAL. CRÉDITO RECONHECIDO. ABATIMENTO DO EXCESSO POSSIBILIDADE. MULTA. IMPOSSIBILIDADE DE MANUTENÇÃO. 1. Conhecimento de remessa oficial em face da sentença prolatada pelo Juiz singular, haja vista ter havido sucumbência da Fazenda Nacional, sem a possibilidade de se mensurar o valor da condenação na parte em que a União restou vencida, sendo o caso de aplicação do art. 475, inciso 1 do CPC. 2. Inexiste decadência quando inexistindo pagamento do COFINS em relação ao ano-calendário 1996, tampouco apresentação de declaração e tendo se efetivado lançamento em dezembro de 2001, observou-se o prazo legal, nos moldes dos arts. 150, § 41 e 171, 1, do CTN. 3. Considerando a propositura de demanda judicial posterior ao respectivo processo administrativo fiscal, na qual foram arguidas em Juízo todas as teses cabíveis, objetivando a desconstituição do crédito tributário, onde o seu direito à ampla defesa e ao contraditório foi devidamente atendido, não há que se falar em nulidade do crédito tributário respectivo, por impossibilidade de apresentar defesa oral ou produzir prova pericial, sendo contraproducente a nulidade do PAF, ante a discussão de toda a matéria, no âmbito judicial. 4. Há nova regulamentação da imunidade assistencial, sendo insuficiente o atendimento aos requisitos do art. 14 do CTN, sendo necessária a comprovação da qualidade de entidade filantrópica nos moldes previstos na legislação ordinária, que, por conseqüência, afasta o reconhecimento do direito à imunidade, já que o contribuinte não preenche os requisitos do art. 55 da Lei no 8.212191. 5. Insubsistente a alegação de inconstitucionalidade da exação, ante o desvio de finalidade na destinação da receita correspondente, vez que a diversidade na aplicação dos recursos destinados à seguridade social não desnatura a natureza da contribuição, que possui amparo constitucional e devida regulamentação legal. Precedente: RESP - RECURSO ESPECIAL - 491205. Relator: HERMAN BENJAMIN. Data 18.12.2007. STJ. Segunda Turma. 6. Consta nos autos a produção de prova pericial através da qual segundo alegação do contribuinte houve a constatação de pagamento anterior do tributo, informação desconsiderada no julgamento da demanda, não tendo o Juiz se pronunciado a respeito. No caso a perícia reconheceu pagamento a mais nos exercícios de 1999 e 2000. Então se mostra cabível o abatimento do valor global desse excesso, que foi encontrado na perícia, de 1999 e 2000. 7. Não há que se falar em julgamento extra petita ou supressão de instância, tendo em vista que se a pretensão do autor se direciona ao reconhecimento de desconstituição do crédito tributário, é possível o reconhecimento de abatimento, verificado através de prova pericial produzida no curso do processo, estando o pedido de abatimento albergado pelo pedido principal formulado. Nesse ponto merece acolhida a tese recursal para abater os valores do excesso, ou seja, para que a diferença do excesso dos exercícios de 1999 e 2000 seja compensada dos demais valores. 8. Já que se reconhecendo o direito ao abatimento dos valores excedentes, comprovado nos autos através de perícia contábil, está demonstrado que houve, efetivamente, pagamento do tributo, poderia se reconhecer, também, que, não havendo em se falar em inadimplemento, porque, se considerado o período como um todo, houve o pagamento do tributo, inclusive a maior, então, se não houve inadimplemento, não se poderia falar, também, em ilícito tributário que, consequentemente, em aplicação da multa. 9. Em princípio poder-se-ia dizer que não se consumou a hipótese de incidência da multa, mas como não há recurso acerca dessa matéria e, por sua vez, só a Fazenda apelou para restabelecer o percentual de 75%, também não se pode reduzir a zero senão estaria havendo reformatio in pejus em desfavor da Fazenda. Então, a hipótese é simplesmente de não acolhimento do recurso da Fazenda Nacional e remessa oficial, permanecendo a multa no patamar fixado na sentença. 9. Manutenção da sucumbência recíproca. 10. Apelação do particular conhecida e parcialmente provida. Apelação da Fazenda Nacional e da Remessa Oficial conhecidas e não providas.' Após a oposição de Embargos de Declaração pela Fazenda Nacional, a Egrégia Turma do TRF 5a Região manteve o entendimento já demonstrando no julgamento de mérito da demanda, tendo a parte autora interposto Recurso Extraordinário para o fim de que seja reconhecida a sua imunidade prevista no art. 195,7a da CF, alegando, unicamente, que a decisão recorrida ofendeu o disposto no art. 146, II da CF, vez que entendeu que os requisitos legais autorizadores da imunidade alegada podem ser criados por lei ordinária, não tendo o recorrente cumprido os requisitas do art. 55 da Lei n° 8.212/91" (Trecho do RExt).</t>
  </si>
  <si>
    <t>DIREITO TRIBUTÁRIO | Limitações ao Poder de Tributar | Imunidade | Entidades Sem Fins Lucrativos
DIREITO TRIBUTÁRIO | Limitações ao Poder de Tributar | Imunidade
DIREITO ADMINISTRATIVO E OUTRAS MATÉRIAS DE DIREITO PÚBLICO | Controle de Constitucionalidade | Processo Legislativo</t>
  </si>
  <si>
    <t xml:space="preserve">UNIÃO 
x
ASSOCIAÇÃO EDUCACIONAL SÃO MARCOS </t>
  </si>
  <si>
    <t>"Trata-se de recurso extraordinário interposto contra acórdão assim ementado: 'TRIBUTÁRIO. JUÍZO DE RETRATAÇÃO. ART. 195, § 7º, DA CONSTITUIÇÃO FEDERAL DE 1988. IMUNIDADE TRIBUTÁRIA. TEMA 32 DA REPERCUSSÃO GERAL DO STF (RE Nº 566.622/RS). REQUISITOS. ART. 14 CTN. 1. Os requisitos necessários à fruição da imunidade tributária de que trata o § 7º do art. 195 da Constituição Federal devem estar previstos em lei complementar, consoante a tese fixada no Tema 32 da Repercussão Geral do STF (RE nº 566.622- RS). 2. Enquanto não editada lei complementar disciplinando de forma específica os requisitos para a concessão da imunidade tributária, aplica-se o artigo 14 do CTN.' O recurso busca fundamento no art. 102, III, a, da Constituição Federal. A parte recorrente alega violação ao art. 195, caput e § 7°, da CF. Sustenta, em essência, que deve prevalecer o 'julgamento proferido na ADI 2.028/DF (ADIs 2.236; 2228 e 2621) em detrimento da ratio decidendi que restou assentada no RE 566.622/RS'" (Trecho da decisão monocrática do Min. Roberto Barroso).</t>
  </si>
  <si>
    <t xml:space="preserve">
INSTITUTO ADVENTISTA DE ENSINO 
x
ESTADO DE SÃO PAULO </t>
  </si>
  <si>
    <t>"Trata-se de recursos oficial e de apelação interpostos nos autos da ação declaratória de inexigibilidade de crédito tributário cumulada com repetição de indébito promovida pelo Instituto Adventista de Ensino contra a Fazenda do Estado de São Paulo. Na r. sentença de fls. 317/320, o pedido foi julgado procedente para reconhecer a imunidade de ICMS da autora, declarando a inexigibilidade de crédito tributário e determinando a respectiva repetição de indébito, com o acréscimo de juros e correção monetária, nos termos da Lei 11.960/09. Em razão da sucumbência, a parte vencida foi condenada ao pagamento de custas, despesas processuais e honorários advocatícios fixados em 10% sobre o valor da condenação. Inconformada, a apelante postulou a reforma da r. sentença, aos seguintes argumentos: a) impossibilidade de pedido genérico, pois a autora não especifica quais operações deveriam estar cobertas pela imunidade; b) o fato de classificar-se como entidade beneficente sem fins lucrativos, por si só, não lhe confere direito à imunidade; c) o artigo 150, VI, “c” da Constituição da República não pode ser aplicado indiscriminadamente; d) a apelada possui loja de roupas, sapatos e outros itens, os quais não poderão sujeitar-se ao benefício fiscal; e) o ICMS é um imposto indireto, que será suportado pelo consumidor, e sem o creditamento da operação anterior, o custo será repassado; f) necessidade de preenchimento dos requisitos do artigo 14 do Código Tributário Nacional, e aqueles do artigo 13 da Lei 12.101/99; g) necessidade de comprovar que sustentou a condição legal de beneficente durante todo o período abrangido pela repetição de indébito; h) impossibilidade de reconhecimento de imunidade com efeitos futuros e indefinidos; i) o certificado CEBAS não comprova o atendimento aos requisitos do artigo 14 do Código Tributário Nacional, pois possui pressupostos próprios e bem menos exigentes; j) possibilidade de repetição apenas do tributo comprovadamente recolhido e cuja repercussão econômica não tenha sido repassada ao consumidor final, nos termos do artigo 166 do Código Tributário Nacional (fls. 364/389)" (Trecho da decisão do TJSP).</t>
  </si>
  <si>
    <t xml:space="preserve">
DIREITO TRIBUTÁRIO | Impostos | ICMS/ Imposto sobre Circulação de Mercadorias
DIREITO TRIBUTÁRIO | Limitações ao Poder de Tributar | Imunidade | Entidades Sem Fins Lucrativos</t>
  </si>
  <si>
    <t>19/09/2019 - Protocolado
20/09/2019 - Autuado
25/09/2019 - Registrado à Presidência</t>
  </si>
  <si>
    <t xml:space="preserve">UNIÃO 
x
ASSOCIAÇÃO BENEFICENTE FREI ROGERIO </t>
  </si>
  <si>
    <t xml:space="preserve">"Cuida-se de Ação Declaratória de inexistência de relação jurídico tributária, cumulada com repetição de indébito, em face da condição de entidade beneficente de assistência social da recorrida. Em razão do acórdão exarado pelo TRF 4ª, onde restou reconhecido a imunidade da recorrida, a repetição do indébito, bem como o efeito ex tunc do CEBAS, tendo em vista seu caráter declaratório, a União apresentou Recurso Extraordinário. Em seu recurso, alega a União a afronta do artigo 195, § 7º, da CF ao caso em exame. Ocorre que, nenhum dos argumentos colocados pela Recorrente acaba alterando os fundamentos elencados na petição inicial, que redundam na procedência da presente demanda. Em sua peça recursal a União entende que deve prevalecer o entendimento exarado pela ADI 2.028 em detrimento do julgado no RE 566.622 Ocorre que esta questão restou superada com o julgamento do RE, conforme julgado com a seguinte ementa: (e-STJ Fl.315) IMUNIDADE – DISCIPLINA – LEI COMPLEMENTAR. Ante a Constituição Federal, que a todos indistintamente submete, a regência de imunidade faz-se mediante lei complementar. (RE 566622, Relator(a): Min. MARCO AURÉLIO, Tribunal Pleno, julgado em 23/02/2017, PROCESSO ELETRÔNICO REPERCUSSÃO GERAL - MÉRITO DJe-186 DIVULG 22-08-2017 PUBLIC 23-08-2017) Há muito já existe a orientação doutrinária sobre essa questão, justamente no sentido de ser o artigo 14 do CTN a legislação competente para regulamentar o disposto no § 7º do artigo 195 da CF/88: 'A qualificação jurídica da entidade imune advém do atendimento aos requisitos firmados nos artigos 14 e 9º, do CTN, provados de modo seguro pela entidade, na oportunidade de eventual controle estatal que possa justificar sua 'suspensão'. Trata-se de direito pleno à imunidade, como ocorre com livros e periódicos ou mesmo templos de qualquer culto, ficando apenas sujeito a eventual suspensão caso não se comprove adequadamente os requisitos que confirmam, além do desempenho das finalidades essenciais, que não contemplam fins lucrativos. E naquelas hipóteses em que seja cabível o direito, com provas de atendimento dos requisitos legais, mesmo que não se tenha manifestado previamente o poder público, para todo o período doravante, há de vir mantido o reconhecimento do direito subjetivo, sob pena de não se perpetrar a garantia constitucional'.  Ademais, a recorrida faz jus à imunidade por atender a todos os requisitos exigidos para o seu reconhecimento como entidade beneficente de assistência social, como demonstram as cópias todas trazidas aos autos. Tanto os requisitos exigidos pelo artigo 14 do CTN como aqueles elencados pela Lei nº 8.212/91 e 12.101/09 (com todas suas alterações posteriores) estão atendidos" (Trecho das contrarrazões do RExt). </t>
  </si>
  <si>
    <t>02/10/2019 - Protocolado
04/10/2019 - Autuado
10/10/2019 - Registrado à Presidência</t>
  </si>
  <si>
    <t xml:space="preserve">ESTADO DO RIO DE JANEIRO 
x
IGREJA EVANGÉLICA CONGREGACIONAL NOVA ALIANÇA </t>
  </si>
  <si>
    <t>"Trata-se de recurso extraordinário (fls. 577/587) inicialmente inadmitido, conforme decisão de fls. 637/638. Interposto agravo de instrumento pelo recorrente perante a Corte Superior, sucedeu decisão do STF determinando o retorno dos autos para adequação à sistemática da repercussão geral, nos termos do art. 328 do RISTF (fls. 734/735). Decisão desta Terceira Vice-Presidência determinando o sobrestamento do recurso em função da incidência do Tema nº 342 do STF (fls. 739/740). Tendo em vista o julgamento do recurso paradigma do tema acima mencionado, os autos retornaram à Câmara de origem para retratação, tendo sido proferido o acórdão abaixo ementado: 'AGRAVO INTERNO. APELAÇÃO CÍVEL. PROCESSUAL CIVIL E DIREITO TRIBUTÁRIO. ICMS. ENTIDADE RELIGIOSA. IMUNIDADE TRIBUTÁRIA. ARTIGO 150, INCISO VI, LETRA 'B' E § 4º DA CONSTITUIÇÃO FEDERAL. INCIDÊNCIA SOBRE PATRIMÔNIO, RENDA E SERVIÇOS LIGADOS À ATIVIDADE RELIGIOSA. CÓDIGO DE PROCESSO CIVIL, ARTIGO 1.030, INCISO II. NÃO EXERCÍCIO DO JUÍZO DE RETRATAÇÃO. MANUTENÇÃO DO ACÓRDÃO ANTERIOR QUE NEGOU PROVIMENTO AO AGRAVO INTERNO A Constituição Federal ao instituir a imunidade tributária sobre os templos não impôs qualquer condição ou necessidade de regulamentação da matéria por legislação infraconstitucional, tendo o dispositivo que trata do tema, aplicabilidade imediata. Comprovando a Apelada ser entidade voltada para a prática de religião e cultos, fica de imediato o Estado impossibilitado de instituir ou cobrar qualquer tipo de  imposto. Restituição na forma simples do imposto cobrado indevidamente que se impõe, bastando a comprovação do registro das contas em nome da entidade religiosa. Imunidade que não recai somente sobre os serviços desempenhados no templo central, mas sobre aqueles que são realizados em todos os imóveis que integram o patrimônio da entidade. Tese aprovada no julgamento do RE 608872/MG (Tema 342 do Supremo Tribunal), que se volta a questão diversa, qual seja, se a regra imunizante do artigo 150, VI, alínea 'c', da Constituição Federal se estende ao ICMS incidente sobre os insumos, medicamentos e serviços adquiridos por entidades de assistência social. Manutenção do acórdão anterior que negou provimento ao Agravo Interno. Maioria”. (fls. 799/204)". (Trecho da decisão de admissibilidade do RExt).</t>
  </si>
  <si>
    <t>DIREITO TRIBUTÁRIO
DIREITO TRIBUTÁRIO | Limitações ao Poder de Tributar | Imunidade
DIREITO PROCESSUAL CIVIL E DO TRABALHO | Recurso | Cabimento
DIREITO TRIBUTÁRIO | Limitações ao Poder de Tributar | Competência Tributária</t>
  </si>
  <si>
    <t>11/10/2019 - Protocolado
11/10/2019 - Autuado
11/10/2019 - Distribuído ao Min. Edson Fachin por prevenção (ARE 953430)</t>
  </si>
  <si>
    <t xml:space="preserve">ASSOCIAÇÃO BENEFICENTE BOM SAMARITANO 
x
UNIÃO </t>
  </si>
  <si>
    <t>"Recurso extraordinário interposto com base na al. a do inc. III do art. 102 da Constituição da República contra o seguinte julgado do Tribunal Regional Federal da Quarta Região: 'AÇÃO RESCISÓRIA. PROCESSO CIVIL. ARTIGO 485, V E VI, DO CPC. VIOLAÇÃO DE LITERAL DISPOSIÇÃO DE LEI. CERCEAMENTO DE DEFESA. INOCORRÊNCIA. CONTRIBUIÇÕES PREVIDENCIÁRIAS. IMUNIDADE. CUMPRIMENTO DAS CONDIÇÕES ESTABELECIDAS NO ART. 55 DA LEI 8.212/92. CERTIFICADO DE ENTIDADE BENEFICENTE DE ASSISTÊNCIA SOCIAL. 1. Sendo a ação rescisória medida extrema, visando desconstituir pretensão jurisdicional, os requisitos presentes no art. 485 do CPC devem estar devidamente demonstrados 2. O inciso V do artigo 485 preceitua que a sentença de mérito transitada em julgado pode ser rescindida quando 'violar literal disposição de lei', não 'apenas para rediscutir a interpretação realizada pela decisão que ora se quer rescindir. 3. Não configura o cerceamento de defesa o julgamento da causa sem a produção de prova pericial, quando o tribunal entender que o feito foi corretamente instruído, declarando a existência de provas suficientes para o seu convencimento. 4. 0 direito à imunidade no tocante às contribuições destinadas à Seguridade Social, nos termos do § 7° do art. 195 da Carta Política de 1988, é conferido às entidades beneficentes de assistência social que atendam as condições estabelecidas no art. 55 da Lei nº 8.212/91, com exceção do inciso III e dos parágrafos 3º, 4º e 5º do mesmo dispositivo. Precedente da 1ª Seção' (fl. 47, e-doc. 15). Os embargos de declaração opostos foram acolhidos parcialmente para fins de prequestionamento. 2. A recorrente assevera contrariedade aos arts. 1º e 2º, aos incs. XXXV, LIV e LV do art. 5º, ao § 4º do art. 60, ao § 1º do art. 68, ao inc. IX do art. 93, ao inc. II do art. 146 e ao § 7º do art. 195 da Constituição da República e alega a imunidade tributária pelo preenchimento dos requisitos legais de entidade de assistência social sem fins lucrativos" (Trecho da decisão monocrática da Min. Cármen Lúcia).</t>
  </si>
  <si>
    <t>Contribuição- Seguridade Social</t>
  </si>
  <si>
    <t xml:space="preserve">
DIREITO TRIBUTÁRIO | Contribuições | Contribuições Previdenciárias</t>
  </si>
  <si>
    <t>ASSOCIAÇÃO RECIFENSE DE EDUCAÇÃO E CULTURA 
x
UNIÃO</t>
  </si>
  <si>
    <t>"Em resumo, a ora Agravante esclarece que ajuizou a presente ação com o objetivo de ver declarada a inexistência de relação jurídica que a obrigue a se submeter ao recolhimento do Seguro de Acidente do Trabalho – SAT, em face da imunidade conferida pelo § 7º, do art. 195 da Constituição Federal de 1988 c/c com o art. 14 do CTN, imunidade esta inclusive já reconhecida pelo Egrégio Tribunal Regional da 5ª Região, na ocasião do julgamento da AMS nº. 75.200 – PE (2000.05.00.027596-9), no que concerne a COFINS, tornando-se coisa julgada.  O pleito da Agravante também se respalda no fato de que a contribuição para o Seguro de Acidente do Trabalho - SAT, por ser uma espécie de contribuição social para o financiamento da seguridade social, deveria ser instituída através de Lei Complementar e ainda, porque a sua base de cálculo e a sua alíquota foram estabelecidas e determinadas por Decreto, ferindo frontalmente o princípio constitucional da estrita legalidade. Além da imunidade quanto à contribuição para o SAT e, consequentemente a sua inexigibilidade, a Agravante pretende ver assegurado o direito de restituir todos os valores pagos indevidamente, valores estes que devem ser atualizados pela taxa SELIC. Tanto a sentença singular, quanto o acórdão proferido pelo Tribunal de origem foram julgados de forma desfavorável, o que deu ensejo a interposição de recurso extraordinário, que inadmitido deu ensejo a interposição de agravo e que ao chegar nesta Corte houve a determinação retorno ao Tribunal de origem e de sobrestamento até o julgamento do RE nº. 566622 – RG. Pois bem, ao reanalisar o objeto recursal com base no julgamento proferido em regime de REPERCUSSÃO GERAL, o Tribunal 'a quo' sem muito zelo entendeu por bem em afirmar que o acórdão anteriormente proferido estaria em perfeita sintonia com o entendimento dessa Corte.  O argumento do Tribunal 'a quo' para não fazer o juízo de retratação no bojo do acórdão de fls. 475/477 verso; se respaldou na assertiva contida no julgado anterior de que mesmo que se entenda aplicável ao caso em tela o CTN, não houve comprovação do enquadramento das atividades desenvolvidas pela Agravante no art. 14 e incisos do CTN, tendo a mesma, apenas colacionado cópia do seu estatuto social, sem demonstrar que faz jus à benesse constitucional. Observe Exa., que o Tribunal na verdade apenas repetiu o julgado anterior que diga-se de passagem não analisou os documentos carreados aos autos, se apegando apenas na análise do Estatuto Social da Agravante, pelo simples fato de que naquele momento o entendimento era de que caberia a Lei Ordinária regular a imunidade, o que significa dizer que não houve o juízo de retratação, tampouco adequação ao entendimento firmado em regime de REPERCUSSÃO GERAL" (Trecho do Agravo Regimental)</t>
  </si>
  <si>
    <t xml:space="preserve">
DIREITO TRIBUTÁRIO | Limitações ao Poder de Tributar | Imunidade</t>
  </si>
  <si>
    <t xml:space="preserve">LUIZ CLÁUDIO DE LEMOS TAVARES 
x
MINISTÉRIO PÚBLICO FEDERAL </t>
  </si>
  <si>
    <t>"O Autor Popular, Auditor Fiscal da Receita Federal do Brasil, irresignado com o que ocorre dentro da Administração Pública, com a concessão ilícita de CEBAS para viabilizar o alcance/manutenção INDEVIDA da imunidade do artigo 195, § 7º, da Carta, ingressou com essa demanda cidadã com o objetivo de anular ou declarar nulo os Certificados de Entidade Beneficente de Assistência Social (CEBAS) concedidos para ASSOCIACAO DE PROTECAO A MATERNIDADE E A INFANCIA" (Trecho da petição inicial).</t>
  </si>
  <si>
    <t>23/02/2018 - Protocolado
28/02/2018 - Autuado
28/02/2018 - Distribuído ao Min. Roberto Barroso</t>
  </si>
  <si>
    <t xml:space="preserve">UNIÃO 
x
SANTA CASA DE CARIDADE DE URUGUAIANA </t>
  </si>
  <si>
    <t xml:space="preserve">"Recursos extraordinários interpostos com base na al. a do inc. III do art. 102 da Constituição da República contra o seguinte julgado do Tribunal Regional Federal da Quarta Região: 'TRIBUTÁRIO E CONSTITUCIONAL. EMBARGOS À EXECUÇÃO. IMUNIDADE. ENTIDADE FILANTRÓPICA. CONCEITO. CONTRIBUIÇÕES SOCIAIS. ART. 195, § 7º, DA CF/88. CONTRIBUIÇÕES SOCIAIS GERAIS (SENAC, SESC e SEBRAE). INCRA. CONTRIBUIÇÃO DE INTERVENÇÃO NO DOMÍNIO ECONÔMICO. SALÁRIO - EDUCAÇÃO. ISENÇÃO. ART. 1º DA LEI 9.766/98. PRESCRIÇÃO.DECADÊNCIA. INOCORRÊNCIA. HONORÁRIOS ADVOCATÍCIOS. REDUÇÃO. 1. As respectivas notificações de lançamento de débitos (NFLD/CDA n° 37.048.722-2 e NFLD/CDA 37.048.721-4) devem ser revisadas para afastar os créditos tributários abrangidos pela imunidade tributária (art. 195, § 7°, CF) ou isenção. 2. Há previsão legal de isenção do salário-educação às instituições hospitalares, que é a situação da parte embargante. Inteligência do art. 1° da Lei 9.766/98: 3. Os débitos relativos às contribuições devidas a terceiros (SENAC, SESC e SEBRAE) permanecem hígidos, porquanto enquadram-se como contribuições sociais gerais (art. 240 da CF), não estando abrangidas pela imunidade prevista no art. 195, § 7º, da CF. 4. A contribuição ao INCRA, sendo contribuição de intervenção no domínio econômico, também não está abrangida pela imunidade do art. 195, § 7º, da Constituição Federal. 5. Hipótese que entre o crédito tributário de competência mais remota e o lançamento do débito confessado não houve o decurso do prazo decadencial ou prescricional em relação aos créditos tributários da NFLD/CDA n° 37.048.717-6. 6. Redução da verba honorária em face do valor vultoso da causa'" (Trecho da decisão monocrática da Min. Cármen Lúcia). </t>
  </si>
  <si>
    <t>Entidade filantrópica</t>
  </si>
  <si>
    <t>DIREITO ADMINISTRATIVO E OUTRAS MATÉRIAS DE DIREITO PÚBLICO | Atos Administrativos | Improbidade Administrativa
DIREITO PROCESSUAL CIVIL E DO TRABALHO | Processo e Procedimento | Vícios Formais da Sentença
DIREITO TRIBUTÁRIO | Limitações ao Poder de Tributar | Imunidade
DIREITO CIVIL | Pessoas Jurídicas</t>
  </si>
  <si>
    <t xml:space="preserve">ASSOCIAÇÃO DE ENSINO DE MARILIA LTDA 
x
UNIÃO </t>
  </si>
  <si>
    <t xml:space="preserve">"O presente recurso extraordinário foi interposto pela Associação de Ensino de Marília Ltda. contra acórdão que, confirmado em sede de embargos de declaração pelo E. Tribunal Regional Federal da 3ª Região, está assim ementado: 'CONSTITUCIONAL – TRIBUTÁRIO. IMUNIDADE TRIBUTÁRIA – SUSPENSÃO – SUSPEIÇÃO DA AUTORIDADE IMPETRADA – INOCORRÊNCIA – EXISTÊNCIA DE REGULAR PROCEDIMENTO ADMINISTRATIVO – INOBSERVÂNCIA DOS REQUISITOS DO ART. 14 DO CTN INEXISTE IMUNIDADE.' A parte ora recorrente, ao deduzir o apelo extremo em questão, sustentou que o Tribunal 'a quo' teria transgredido o preceito inscrito no art. 5º, XXXVI, da Constituição da República" (Trecho da decisão do Min. Celso de Mello). </t>
  </si>
  <si>
    <t>DIREITO CIVIL | Pessoas Jurídicas
DIREITO ADMINISTRATIVO E OUTRAS MATÉRIAS DE DIREITO PÚBLICO | Atos Administrativos
DIREITO TRIBUTÁRIO | Limitações ao Poder de Tributar | Imunidade</t>
  </si>
  <si>
    <t xml:space="preserve">ESTADO DE SÃO PAULO 
x
FUNDAÇÃO ANTÔNIO PRUDENTE </t>
  </si>
  <si>
    <t xml:space="preserve">"Trata-se de recurso extraordinário interposto contra acórdão assim ementado: 'AGRAVO REGIMENTAL Decisão monocrática Possibilidade. Importação de equipamentos eletrônicos necessários a modernização do atendimento. Comprovação dos requisitos legais para reconhecimento da imunidade tributária. Ausência de novos fundamentos. Matérias apreciadas de acordo com segura orientação jurisprudencial do Tribunal de Justiça de São Paulo quanto a cada uma delas. Agravo não provido”. (pág. 77 do documento eletrônico 3). Neste RE, fundado no art. 102, III, a, da Constituição, alega-se, em suma, violação dos arts. 150, VI, c, e § 4°; e 155, II, § 2°, IX, a, da mesma Carta. A pretensão recursal não merece acolhida. Isso porque o acórdão recorrido está em consonância com o entendimento desta Corte firmado no sentido de que a imunidade prevista no art. 150, VI, c, da Constituição Federal abrange o ICMS incidente sobre a importação de mercadorias utilizadas na prestação dos serviços específicos das entidades de assistência social sem fins lucrativos" (Trecho da decisão do Min. Ricardo Lewandowski). </t>
  </si>
  <si>
    <t>Entidade beneficente</t>
  </si>
  <si>
    <t xml:space="preserve">
DIREITO TRIBUTÁRIO | Limitações ao Poder de Tributar | Imunidade
DIREITO TRIBUTÁRIO | Impostos | ICMS/ Imposto sobre Circulação de Mercadorias | ICMS/Importação</t>
  </si>
  <si>
    <t xml:space="preserve">LUIZ CLAUDIO DE LEMOS TAVARES 
x
UNIVERSIDADE CATÓLICA DE PERNAMBUCO e UNIÃO </t>
  </si>
  <si>
    <t>"O objetivo dessa ação popular é ANULAR Certificado de Entidade Beneficente de Assistência Social (CEBAS) deferido pela Administração Pública SEM a análise do atendimento aos requisitos vigentes à época (artigos 2º e 3º, do Decreto nº 2.526/98), pelo caput do artigo 37 da MP 446, norma de efeito concreto: Art. 37. Os pedidos de renovação de Certificado de Entidade Beneficente de Assistência Social protocolizados, que ainda não tenham sido objeto de julgamento por parte do CNAS até a data de publicação desta Medida Provisória, consideram-se deferidos. Parágrafo único. As representações em curso no CNAS propostas pelo Poder Executivo em face da renovação referida no caput ficam prejudicadas, inclusive em relação a períodos anteriores. (e-STJ Fl.1200) Em 10/02/09, o Congresso Nacional considerou a MP 446 FORMALMENTE INCONSTITUCIONAL, por ausência dos pressupostos constitucionais de urgência e relevância, conforme noticiado na página da Câmara dos Deputados: Câmara rejeita renovação de certificados de filantrópicas. O Plenário da Câmara rejeitou hoje a medida provisória que renova os certificados das entidades filantrópicas. A MP chegou a ser devolvida ao Planalto pelo ex-presidente do Congresso, Senador Garibaldi Alves (PMDB-RN). Isso porque a MP renovou automaticamente os certificados de filantropia de todas as entidades, inclusive das que estavam sendo investigadas por fraudes. Por acordo entre os líderes, a MP das filantrópicas foi considerada sem urgência e relevância pelo relator. Na votação simbólica, a medida foi rejeitada. O Conselho Nacional de Assistência Social (CNAS), com base em orientação da AGU por meio da Nota DECOR/CGU/AGU nº 180, considerou que como não teria sido editado decreto legislativo após a rejeição da MP 446, o CEBAS questionado continuava deferido. Seu DEVER, contudo, era apreciar o pedido de CEBAS, deferindo-o apenas se atendidos os requisitos constantes nos artigos 2º e 3º, do Decreto nº 2.536/98, uma vez que foi restabelecido o status quo ante (art. 62, § 3º, CF). Irresignado com a conduta do Poder Executivo para viabilizar o rejeitado TREM DA ALEGRIA DO CEBAS (arts. 37 a 39, MP 446), ingressou-se com a presente ação popular sendo deduzidas TRÊS causas de pedir, as duas primeiras de índole constitucional: Ante todo o exposto, requer o Autor Popular que ao final seja julgada procedente a presente Ação Popular, para: 1 – Anular ou declarar nulo o Certificado de Entidade Beneficente de Assistência Social (CEBAS) da UNIVERSIDADE CATÓLICA DE PERNAMBUCO com validade para o período de 23/10/2005 a 22/10/2008, concedido pelo art. 37 da MP 446, tornado público no “item 1185”, da Resolução CNAS nº 3, de 23/01/09, publicada no DOU de 26/01/09, no âmbito do processo nº 71010.002039/2005-11, pelos seguintes fundamentos: a) Inconstitucionalidades formal e/ou material do art. 37 da MP 446 (ato que concedeu o CEBAS); b) Inconstitucionalidade de se manter como válido o CEBAS após a rejeição da MP 446; c) Ilegalidade da concessão de CEBAS pelo presidente da República. Ocorre que o TRF da 4ª Região reformou a sentença de procedência considerando o artigo 37 da MP 446 constitucional, aduzindo, ainda, que não teria sido editado decreto legislativo" (Trecho do RExt).</t>
  </si>
  <si>
    <t>DIREITO TRIBUTÁRIO | Limitações ao Poder de Tributar | Imunidade
DIREITO CIVIL | Pessoas Jurídicas
DIREITO ADMINISTRATIVO E OUTRAS MATÉRIAS DE DIREITO PÚBLICO | Controle de Constitucionalidade</t>
  </si>
  <si>
    <t xml:space="preserve">ASSOCIAÇÃO EDUCACIONAL LUTERANA DO BRASIL - AELBRA 
x
MUNICIPIO DE PORTO ALEGRE </t>
  </si>
  <si>
    <t>"Tratam, os autos, de ação anulatória de débito fiscal ajuizada pela ora Recorrente em face da interposição de execução fiscal para a cobrança de IPTU sobre imóvel seu, pelo Recorrido. A demanda foi regularmente processada a quo, não havendo notícia, nos autos, de impugnação específica quanto à natureza jurídica da Recorrente (instituição de ensino e de assistência social), bem como quànto à regularidade de sua escrituração contábil. Em sentença de 1° Grau, restou assentado [...] Quanto ao ponto, em que pese a documentação acostada pela demandante, bem como as decisões judiciais que lhe foram favoráveis - no sentido de reconhecer a imunidade tributária -, certo é que não basta uma entidade ser instituição de educação e de assistência social sem fins lucrativos para ser beneficiada com a imunidade, fazendo-se necessária, ainda, a obediência a requisitos legalmente constituídos. [...]. E mais [...] Nesse contexto, a autora não logrou êxito em comprovar a efetiva utilização do imóvel em questão - localizado na Rua Vicente de Fontoura, n° 1502, inscrito sob o n° 2108372 - para o desempehho de suas atividades -fim, descritas no contrato de fl. 19, deixando de acostar qualquer documento apto a demonstrar, ainda que minimamente, o direito alegado, não bastando para tanto a mera alegação de que faz jus ao benefício. [...]. O r. Acórdão atacado tampouco se prestou a questionar o; status jurídico da Recorrente (de entidade imune). Contudo, manteve a negativa de reconhecimento da imunidade especificamente em relação ao bem em voga, sob o seguinte argumento [...] Nesse cenário, não se desconhece que a parte demandante se trata de instituição de educação e de assistência social sem fins lucrativos o que ensejaria a imunidade tributário. Contudo, para tanto, faz-se necessária a observância aos requisitos legais. [-] Contudo, negou o reconhecimento da imunidade especificamente em relação ao bem em voga, sob o seguinte argumento: [...Nesse cenário, diferentemente do sustentado pela parte apelante, incumbe a ela a prova da destinação do bem imóvel a que pretende a imunidade tributária, o que no caso, não se desincumbiu. Daí porque o decisum desrespeitou a gramática do art. 150, VI, "c" da Constituição Federal. É que pretende dar indevido condicionamento ao instituto em referência, ao interpretar de forma inovadora a expressão "finalidades essenciais". Esquece, em síntese, que o instituto constitui uma limitação constitucional ao poder de tributar, a qual impede o nascimento da obrigação tributária (IPTU). Para que a obrigação tributária seja estabelecida o Poder Público deve apurar eventual descumprimento dos citados requisitos em procedimento específico, o que inocorre no caso. Em síntese: o r. Acórdão a quo subverteu o instituto em causa, apequenando-o ao tratar da imunidade em perspectiva diversa de uma autêntica limitação, ao Poder de Tributar" (Trecho do RExt).</t>
  </si>
  <si>
    <t>23/10/2019 - Protocolado
25/10/2019 - Autuado
05/11/2019 - Distribuído ao Min. Roberto Barroso</t>
  </si>
  <si>
    <t xml:space="preserve">ANTÔNIO SÉRGIO BAPTISTA ADVOGADOS ASSOCIADOS S/C LTDA 
x
MINISTÉRIO PÚBLICO DO ESTADO DE SÃO PAULO </t>
  </si>
  <si>
    <t>CFOAB - Conselho Federal da Ordem dos Advogados do Brasil</t>
  </si>
  <si>
    <t>Improbidade administrativa</t>
  </si>
  <si>
    <t>Sanções</t>
  </si>
  <si>
    <t>DIREITO ADMINISTRATIVO E OUTRAS MATÉRIAS DE DIREITO PÚBLICO | Atos Administrativos | Improbidade Administrativa</t>
  </si>
  <si>
    <t>RE 610523</t>
  </si>
  <si>
    <t xml:space="preserve">MINISTÉRIO PÚBLICO DO ESTADO DE SÃO PAULO 
x
ANTONIO SERGIO BATISTA - ADVOGADOS ASSOCIADOS S/C LTDA, MUNICÍPIO DE ITATIBA, ADILSON FRANCO PENTEADO e CELSO APARECIDO CARBONI </t>
  </si>
  <si>
    <t>"O autor intentou a presente ação civil pública em face de ANTONIO SÉRGIO BAPTISTA - ADVOGADOS ASSOCIADOS representados por ANTONIO SÉRGIO BAPTISTA e NÁDIA LÚCIA SORRENTINO; ADILSON FRANCO PENTEADO; CELSO APARECIDO CARBONI e PREFEITURA MUNICIPAL DE ITATIBA, com base nos fatos apurados no procedimento administrativo-investigatório nº 009/97 que tramitou na Promotoria de Justiça de Defesa dos Direitos Constitucionais do Cidadão da Comarca de Itatiba visando a declaração de nulidade do contrato nº 24/97 celebrado entre a Prefeitura Municipal de Itatiba e ANTONIO SÉRGIO BAPTISTA - ADVOGADOS ASSOCIADOS, porquanto eivado de ilegalidade por desatender ao disposto na artigo 25, parágrafo f, da Lei nº 8.666/93 deveria ser considerado nulo desde sua celebração, devendo os requeridos solidariamente devolver aos cofres públicos os valores lesivos ao patrimônio municipal. Por r. decisão de 08 de novembro de 1999, o ilustre Magistrado 'a quo' sabiamente afastou todas as preliminares argüidas pelos recorridos, mas julgou improcedente os pedidos para declarar extinto este processo, com apreciação de mérito, nos termos do artigo 269, inciso I, do Código de Processo Civil (fi. 650/658)" (Trecho da apelação do MP/SP).</t>
  </si>
  <si>
    <t>DIREITO ADMINISTRATIVO E OUTRAS MATÉRIAS DE DIREITO PÚBLICO | Servidor Público Civil | Regime Estatutário | Acumulação de Cargos
DIREITO ADMINISTRATIVO E OUTRAS MATÉRIAS DE DIREITO PÚBLICO | Contratos Administrativos | Anulação
DIREITO ADMINISTRATIVO E OUTRAS MATÉRIAS DE DIREITO PÚBLICO | Atos Administrativos | Improbidade Administrativa | Dano ao Erário</t>
  </si>
  <si>
    <t>AI 791811
RE 656558</t>
  </si>
  <si>
    <t xml:space="preserve">SINDICATO UNIFICADO DOS TRABALHADORES PETROLEIROS, PETROQUÍMICOS, QUÍMICOS E PLÁSTICOS DOS ESTADOS DE ALAGOAS E SERGIPE - SINDIPETRO, COORDENAÇÃO NACIONAL DE LUTAS - CONLUTAS  e PARTIDO SOCIALISTA DOS TRABALHADORES UNIFICADO - PSTU
x
UNIÃO </t>
  </si>
  <si>
    <t>Liberdade de reunião</t>
  </si>
  <si>
    <t>Aviso prévio</t>
  </si>
  <si>
    <t>Autoridade competente</t>
  </si>
  <si>
    <t>DIREITO ADMINISTRATIVO E OUTRAS MATÉRIAS DE DIREITO PÚBLICO | Domínio Público | Bens Públicos | Utilização de bens públicos
DIREITO ADMINISTRATIVO E OUTRAS MATÉRIAS DE DIREITO PÚBLICO | Garantias Constitucionais
DIREITO PROCESSUAL CIVIL E DO TRABALHO | Liquidação / Cumprimento / Execução
DIREITO PROCESSUAL CIVIL E DO TRABALHO | Partes e Procuradores | Sucumbência | Honorários Advocatícios</t>
  </si>
  <si>
    <t>16/12/2016 - APEOESP - Sindicato dos Professores do Ensino Oficial do Estado de São Paulo e espólio de Carlos Ramiro de Castro
28/07/2017 - IBCCRIM - Instituto Brasileiro de Ciências Criminais
02/08/2017 - Artigo 19 Brasil
18/08/2017 - Associação Direitos Humanos em Rede - Conectas Direitos Humanos
02/10/2017 - DPE/SP - Defensoria Pública do Estado de São Paulo</t>
  </si>
  <si>
    <t>12/06/2017 - APEOESP - Sindicato dos Professores do Ensino Oficial do Estado de São Paulo e espólio de Carlos Ramiro de Castro: indeferido (recebido como memoriais)
25/08/2017 - IBCCRIM - Instituto Brasileiro de Ciências Criminais: deferido (terceira interessada)
25/08/2017 - Artigo 19 Brasil: deferido (terceira interessada)
25/08/2017 - Associação Direitos Humanos em Rede - Conectas Direitos Humanos: deferido (terceira interessada)
02/04/2018 - DPE/SP - Defensoria Pública do Estado de São Paulo: deferido (terceira interessada)</t>
  </si>
  <si>
    <t xml:space="preserve">MINISTÉRIO PÚBLICO DO ESTADO DE SÃO PAULO 
x
RUY MALDONADO (00025594/SP) </t>
  </si>
  <si>
    <t>Dano ao erário</t>
  </si>
  <si>
    <t>DIREITO ADMINISTRATIVO E OUTRAS MATÉRIAS DE DIREITO PÚBLICO | Atos Administrativos | Improbidade Administrativa | Dano ao Erário
DIREITO CIVIL | Fatos Jurídicos | Prescrição e Decadência</t>
  </si>
  <si>
    <t xml:space="preserve">MINISTÉRIO PÚBLICO FEDERAL 
x
ORDEM DOS ADVOGADOS DO BRASIL - SEÇÃO DA BAHIA </t>
  </si>
  <si>
    <t>DIREITO ADMINISTRATIVO E OUTRAS MATÉRIAS DE DIREITO PÚBLICO | Entidades Administrativas / Administração Pública | Conselhos Regionais de Fiscalização Profissional e Afins</t>
  </si>
  <si>
    <t>24/06/2019 - AAEERJ - Associação dos Advogados e Estagiários do Estado do Rio de Janeiro</t>
  </si>
  <si>
    <t xml:space="preserve">DISTRITO FEDERAL 
x
UNIMED BRASÍLIA COOPERATIVA DE TRABALHO MÉDICO </t>
  </si>
  <si>
    <t>Ressarcimento</t>
  </si>
  <si>
    <t>Unidade hospitalar privada</t>
  </si>
  <si>
    <t>DIREITO ADMINISTRATIVO E OUTRAS MATÉRIAS DE DIREITO PÚBLICO | Serviços | Saúde | Tratamento Médico-Hospitalar e/ou Fornecimento de Medicamentos
DIREITO ADMINISTRATIVO E OUTRAS MATÉRIAS DE DIREITO PÚBLICO | Garantias Constitucionais</t>
  </si>
  <si>
    <t>11/03/2019 - Hospital Policlínica Cascavel S.A
04/04/2019 - UNIMED do Brasil - Confederação Nacional das Cooperativas Médicas
21/05/2019 - CNSaúde - Confederação Nacional da Saúde</t>
  </si>
  <si>
    <t>08/05/2019 - Hospital Policlínica Cascavel S.A: indeferido
08/05/2019 - UNIMED do Brasil - Confederação Nacional das Cooperativas Médicas: deferido
12/09/2019 - CNSaúde - Confederação Nacional da Saúde: deferido</t>
  </si>
  <si>
    <t xml:space="preserve">FEDERAÇÃO DAS COOPERATIVAS ODONTOLÓGICAS DAS REGIÕES CENTRO E SUL DO BRASIL LTDA 
x
UNIÃO </t>
  </si>
  <si>
    <t>"Em decisão monocrática publicada em 19/11/2014, o Exmo. Ministro Marco Aurélio afastou o sobrestamento do Recurso Extraordinário da Fazenda Nacional ao RE nº 598.085/RJ e aplicou ao caso o posicionamento adotado por esta Suprema Corte quando daquele julgamento realizado no dia 06/11/2014, no qual se entendeu pela constitucionalidade da revogação, pela Medida Provisória n. 1.858/99, do art. 6º, I, da Lei Complementar nº 70, de 1991. Assim, ante o suposto precedente, o Exmo. Relator conheceu e proveu o Recurso Extraordinário da União Federal 'para assentar a constitucionalidade da revogação da isenção da COFINS relativa aos acooperativos, promovida pela Medida Provisória n. 1.858, de 1999'. Ocorre que a despeito do sobrestamento do presente feito ao RE nº 598.085/RJ, necessário, em respeito à segurança jurídica, cautela na aplicação daquele precedente ao caso dos autos e de todos os outros envolvendo Cooperativas (principalmente antes da publicação do r. acórdão), eis que os votos proferidos pelos Ministros desta Suprema Corte e os debates travados na Tribuna quando daquele julgamento, não deixam dúvidas de que o posicionamento então adotado se aplica ao ato NÃO cooperativo (negociais) praticado pelas Cooperativas de Trabalho Médico, enquanto no presente feito o que se buscou foi o reconhecimento da não incidência da COFINS sobre o Ato Cooperativo da Agravante. Aliás, existem situações processuais que haverão de ser considerados em cada caso, até em face da situação individual da lide e sua solução em face dos julgamentos já havidos junto ao STJ"(Trecho do Agravo Regimental).</t>
  </si>
  <si>
    <t xml:space="preserve">
DIREITO TRIBUTÁRIO | Contribuições | Contribuições Sociais | Cofins
DIREITO TRIBUTÁRIO | Limitações ao Poder de Tributar | Isenção</t>
  </si>
  <si>
    <t xml:space="preserve">UNIMED SÃO JOÃO NEPOMUCENO - COOPERATIVA DE TRABALHO MÉDICO LTDA 
x
UNIÃO </t>
  </si>
  <si>
    <t xml:space="preserve">UNIMED PARÁ DE MINAS - COOPERATIVA DE TRABALHO MÉDICO LTDA 
x
UNIÃO </t>
  </si>
  <si>
    <t>"Trata-se de recurso extraordinário interposto contra acórdão assim ementado: 'TRIBUTÁRIO E PROCESSUAL CIVIL — COOPERATIVA DE TRABALHO MÉDICO — PRESTAÇÃO DE SERVIÇOS A TERCEIROS NÃO ABRANGIDA PELA DEFINIÇÃO DE ATO COOPERATIVO — INCIDÊNCIA DA COFINS. 1. 'Denominam-se atos cooperativos os praticados entre cooperativas e seus associados, entre estes e aquelas e pelas cooperativas entre si quando associados para a consecução dos objetivos sociais' (Lei n° 5.764/71, art. 79, caput) 2. Não se enquadrando a prestação de serviços a terceiros na definição de atos cooperativos, possível a incidência da COFINS, nos exatos termos em que determina a Lei n° 9.718/98, tida por constitucional por esta Corte (Arguição de Inconstitucionalidade na AMS n° 1999.01.00.0960532/MG, Rel designado Juiz CARLOS MOREIRA ALVES, Corte Especial, maioria, DJ II 24 SET 2001, p. 135). 3. Apelação e remessa oficial, tida por interposta, providas. 4. Peças liberadas pelo Relator em 10/02/2004 para publicação do acórdão.' (Volume 01 parte 02) O recurso busca fundamento no art. 102, III, a, da Constituição Federal. A parte recorrente alega violação aos arts. 5°, caput, 146, III, c; 150, II; 154, I; 174, § 2º; 195, I e § 4º, todos da Carta. Sustenta que: (i) os atos firmados com terceiros servem para viabilizar e/ou complementar seu ato cooperativo principal, suporte necessário para a concretização do seu principal objeto, não se concebendo o exercício da atividade médica sem a utilização de tais meios, indispensáveis a prestação do serviço proposto; (ii) o foco é o encaminhamento de pacientes aos médicos cooperados, não obtendo lucro nessa operação; (iii) inexiste receita para a entidade recorrente, razão pela qual não poderia ser sujeito passivo da COFINS. Defende a inconstitucionalidade da Lei nº 9.718/1998, da MP 1.858/99 e reedições" (Trecho da decisão monocrática do Min. Roberto Barroso).</t>
  </si>
  <si>
    <t>DIREITO TRIBUTÁRIO | Limitações ao Poder de Tributar | Isenção
DIREITO CIVIL | Empresas | Espécies de Sociedades | Cooperativa
DIREITO TRIBUTÁRIO | Contribuições | Contribuições Sociais | Cofins</t>
  </si>
  <si>
    <t xml:space="preserve">UNIÃO 
x
COOPERATIVA DE PROFISSIONAIS DE INFORMÁTICA DO RIO DE JANEIRO LTDA </t>
  </si>
  <si>
    <t>DIREITO TRIBUTÁRIO | Contribuições | Contribuições Sociais | PIS
DIREITO TRIBUTÁRIO | Contribuições | Contribuições Sociais | Cofins
DIREITO TRIBUTÁRIO | Crédito Tributário | Fato Gerador/Incidência
DIREITO TRIBUTÁRIO | Limitações ao Poder de Tributar | Isenção</t>
  </si>
  <si>
    <t xml:space="preserve">UNIÃO 
x
FUNDAÇÃO ELETRONORTE DE PREVIDÊNCIA E ASSISTÊNCIA SOCIAL - PREVINORTE </t>
  </si>
  <si>
    <t>"Recurso extraordinário interposto com base na al. a do inc. III do art. 102 da Constituição da República contra o seguinte julgado do Tribunal Regional Federal da Primeira Região: 'TRIBUTÁRIO – IOF – OPERAÇÕES FINANCEIRAS – ENTIDADES FECHADAS DE PREVIDÊNCIA SOCIAL – IMUNIDADE – INTELIGÊNCIA DO ART. 19, III, ‘C’ DA CF/69 (ATUAL ART. 150, III, ‘C’ DA CF/88) – LEI N. 6.435/77 E DL 2.065/83 – PRECEDENTES JURISPRUDENCIAIS DO TFR, TRF 1ª R E DO STF. 1. As entidades fechadas de Previdência Privada equiparam-se às instituições de assistência social para efeitos da imunidade tributária prevista no art. 150, VI, letra ‘c’ da CF/88. 2. Apelo voluntário e remessa oficial improvidos” (fl. 431, vol. 2). 2. A recorrente alega ter o Tribunal de origem contrariado a al. c do inc. VI do art. 150, os arts. 194 e 195 da Constituição da República e os arts. 56 e 59 do Ato das Disposições Constitucionais Transitórias".</t>
  </si>
  <si>
    <t xml:space="preserve">
DIREITO TRIBUTÁRIO | Impostos | IOC/IOF Imposto sobre operações de crédito, câmbio e seguro, ou relativas a títulos ou valores mobiliários
DIREITO TRIBUTÁRIO | Limitações ao Poder de Tributar | Imunidade</t>
  </si>
  <si>
    <t>UNIÃO 
x
JOSÉ LINO SCHAPPO</t>
  </si>
  <si>
    <t>Execução fiscal</t>
  </si>
  <si>
    <t>Crédito tributário</t>
  </si>
  <si>
    <t>Prescrição intercorrente</t>
  </si>
  <si>
    <t>DIREITO TRIBUTÁRIO | Crédito Tributário | Extinção do Crédito Tributário | Prescrição | Suspensão
DIREITO ADMINISTRATIVO E OUTRAS MATÉRIAS DE DIREITO PÚBLICO | Controle de Constitucionalidade | Processo Legislativo</t>
  </si>
  <si>
    <t>05/09/2011 - Município de Belo Horizonte</t>
  </si>
  <si>
    <t>09/12/2011 - Município de Belo Horizonte: deferido</t>
  </si>
  <si>
    <t>RMS</t>
  </si>
  <si>
    <t xml:space="preserve">COLÉGIO NOSSA SENHORA DO CARMO 
x
UNIÃO </t>
  </si>
  <si>
    <t>"No recurso ordinário de folha 914 a 944, o Colégio Nossa Senhora do Carmo aponta violados os artigos 5º, incisos XXIV, XXXV e LX, e 195, § 7º, da Constituição Federal, e 55, § 1º, da Lei 8.212/1991. Sustenta ser entidade beneficente de assistência social. Frisa possuir direito adquirido à renovação do Certificado de Entidade Beneficente de Assistência Social – CEBAS. Salienta ressalvados, pelo Decreto-Lei nº 1.572/1977 e pela Lei nº 8.212/1991, os direitos à imunidade previstos pela Lei nº 3.577/1959. Aludindo à regra constitucional versada nos artigos 195, § 7º, e 146, inciso II, assevera competir à legislação complementar a fixação dos critérios de fruição da imunidade tributária em jogo. Questiona a interpretação concedida, pela Administração, à norma constante do artigo 18, inciso III, da Lei nº 8.742/1993. Afirma a inconstitucionalidade dos Decretos de nº 752/1993 e de nº 2.536/1998. Aduz a desnecessidade de dilação probatória"
"IMUNIDADE – ENTIDADE BENEFICENTE – REGÊNCA. A imunidade relativa a entidades beneficentes é regida por Lei Complementar – recurso extraordinário nº 566.622, de minha relatoria, Pleno, acórdão publicado no Diário da Justiça de 23 de agosto de 2017"
(Trecho do acórdão)</t>
  </si>
  <si>
    <t xml:space="preserve">ASSOCIAÇÃO PROTETORA DA INFÂNCIA - PROVÍNCIA DE SÃO PAULO 
x
UNIÃO </t>
  </si>
  <si>
    <t>"No recurso ordinário de folha 1.111 a 1.178, a Associação Protetora da Infância – Província de São Paulo aponta violados os artigos 5º, inciso XXXVI, 195, § 7º, da Constituição Federal, e 55, § 1º, da Lei 8.212/1991. Sustenta ser entidade beneficente de assistência social e filantrópica. Frisa possuir direito adquirido à renovação do Certificado de Entidade Beneficente de Assistência Social – CEBAS, dizendo atendidos os requisitos do artigo 14 do Código Tributário Nacional, bem assim os pressupostos estabelecidos nos Decretos nº 752/1993 e nº 2.536/1998. Salienta ressalvados, pelo Decreto-Lei nº 1.572/1977, os direitos adquiridos à imunidade previstos pela Lei nº 3.577/1959. Aludindo à regra constitucional versada nos artigos 195, § 7º, e 146, inciso II, assevera competir à legislação complementar a fixação dos critérios de fruição da imunidade tributária em jogo. Reafirma o cumprimento de todas as exigências legais, tendo jus ao citado certificado. Aduz a desnecessidade de dilação probatória".
"IMUNIDADE – ENTIDADE BENEFICENTE – REGÊNCA. A imunidade relativa a entidades beneficentes é regida por Lei Complementar – recurso extraordinário nº 566.622, de minha relatoria, Pleno, acórdão publicado no Diário da Justiça de 23 de agosto de 2017".
(Trecho do acórdão)</t>
  </si>
  <si>
    <t xml:space="preserve">INSTITUTO PORTO ALEGRE DA IGREJA METODISTA 
x
UNIÃO </t>
  </si>
  <si>
    <t>"No recurso ordinário de folha 564 a 609, o Instituto Porto Alegre da Igreja Metodista – IPA articula com a violação dos artigos 1º, 2º, 5º, incisos II e LIV, 6º, 37, cabeça, 60, § 4º, inciso III, 68, parágrafos 1º e 2º, 146, inciso II, 150, inciso II, 195, § 7º, e 199, § 1º, da Constituição Federal. Sustenta ser entidade beneficente de assistência social e filantrópica. Frisa possuir direito adquirido à renovação do Certificado de Entidade Beneficente de Assistência Social – CEBAS, dizendo atendidos os requisitos do artigo 14 do Código Tributário Nacional. Articula com a inconstitucionalidade dos pressupostos estabelecidos nos Decretos nº 752/1993 e nº 2.536/1998, considerada a regra constitucional versada nos artigos 195, § 7º, e 146, inciso II, no que direcionam à legislação complementar a competência para fixação dos critérios de fruição da imunidade tributária em jogo. Salienta que foram ressalvados os direitos adquiridos à imunidade, não obstante o tenham sido sob a égide da Lei nº 3.577/1959, revogada mediante o Decreto-Lei nº 1.572/1977. Questiona a competência do Ministro de Estado da Previdência Social, diretamente interessado na arrecadação das contribuições para a seguridade social, para cassar o CEBAS, afirmando caber a respectiva concessão e renovação ao Conselho Nacional de Assistência Social – CNAS, presente o artigo 18 da Lei nº 8.742/1993. Ressalta haver cumprido todos os requisitos legais, tendo jus ao citado certificado. Aponta a inconstitucionalidade do ato formalizado pela autoridade dita coatora e a desnecessidade de dilação probatória"
"IMUNIDADE – ENTIDADE BENEFICENTE – REGÊNCA. A imunidade relativa a entidades beneficentes é regida por Lei Complementar – recurso extraordinário nº 566.622, de minha relatoria, Pleno, acórdão publicado no Diário da Justiça de 23 de agosto de 2017".
(Trecho do acórdão)</t>
  </si>
  <si>
    <t xml:space="preserve">
FUNDAÇÃO EDUCACIONAL SERRA DOS ÓRGÃOS - FESO 
x
UNIÃO </t>
  </si>
  <si>
    <t>RMS "contra ato do MINISTRO DE ESTADO DA PREVIDÊNCIA SOCIAL, que indeferiu a renovação do Certificado de Entidade Beneficente de Assistência Social - CEAS da impetrante para o período de validade de 2001 a 2003, ferindo-lhe direito líquido e certo amparado no Decreto Lei n° 1.572, de 1977, combinado com o §1° do art. 55 da Lei n° 8.212, de 1990".</t>
  </si>
  <si>
    <t>DIREITO TRIBUTÁRIO | Limitações ao Poder de Tributar | Isenção
DIREITO TRIBUTÁRIO | Contribuições | Contribuições Sociais</t>
  </si>
  <si>
    <t xml:space="preserve">COLÉGIO NOSSA SENHORA AUXILIADORA 
x
UNIÃO </t>
  </si>
  <si>
    <t xml:space="preserve">"Recurso Ordinário em Mandado de Segurança impetrado pelo Colégio Nossa Senhora Auxiliadora se deu contra acórdão do Colendo Superior Tribunal de Justiça – STJ, que manteve a decisão do Senhor Ministro de Estado da Previdência que em grau recursal anulou o Certificado de Entidade Beneficente de Assistência Social - CEBAS conferido anteriormente pelo Conselho Nacional de Assistência Social - CNAS, tudo ao argumento único e exclusivo de que o embargado não demonstrou a concessão de 20% de sua receita bruta base de cálculo em gratuidades (requisito previsto no Decreto nº 2.536/98)". </t>
  </si>
  <si>
    <t>DIREITO TRIBUTÁRIO | Contribuições | Contribuições Previdenciárias
DIREITO TRIBUTÁRIO | Limitações ao Poder de Tributar | Isenção</t>
  </si>
  <si>
    <t xml:space="preserve">REAL HOSPITAL PORTUGUÊS DE BENEFICÊNCIA EM PERNAMBUCO 
x
UNIÃO </t>
  </si>
  <si>
    <t>"No recurso ordinário de folha 402 a 448, o Real Hospital Português de Beneficência de Pernambuco aponta violado o artigo 5º, inciso XXXV, da Constituição Federal. Articula com a negativa de prestação jurisdicional, considerada a ausência de exame, consoante alega, de questões constitucionais veiculadas na petição inicial. Sustenta ser entidade beneficente de assistência social e educacional. Frisa possuir direito adquirido à renovação do Certificado de Entidade Beneficente de Assistência Social – CEBAS. Salienta ressalvados, pelo DecretoLei nº 1.572/1977 e pela Lei nº 8.212/1991, os direitos adquiridos à imunidade previstos pela Lei nº 3.577/1959. Aludindo às regras constantes dos artigos 195, § 7º, da Constituição Federal e 55, § 1º, da Lei 8.212/1991, assevera competir à lei a fixação dos critérios de fruição da imunidade tributária em jogo. Afirma a inconstitucionalidade do Decreto nº 2.536/1998. Aduz a desnecessidade de dilação probatória".
"IMUNIDADE – ENTIDADE BENEFICENTE – REGÊNCA. A imunidade relativa a entidades beneficentes é regida por Lei Complementar – recurso extraordinário nº 566.622, de minha relatoria, Pleno, acórdão publicado no Diário da Justiça de 23 de agosto de 2017".
(Trecho  do acórdão)</t>
  </si>
  <si>
    <t>SS</t>
  </si>
  <si>
    <t xml:space="preserve">AGÊNCIA NACIONAL DO CINEMA - ANCINE 
x
RELATORA DO AI Nº 1000600-77.2016.4.01.0000 DO TRIBUNAL REGIONAL FEDERAL DA 1ª REGIÃO </t>
  </si>
  <si>
    <t>"O presidente do Supremo Tribunal Federal (STF), ministro Ricardo Lewandowski, suspendeu decisão da Justiça Federal que afastava, em relação às empresas de telefonia, a cobrança da Contribuição para o Desenvolvimento da Indústria Cinematográfica Nacional (Condecine), destinada ao financiamento da produção cinematográfica do país. Na avaliação do ministro, a dispensa do recolhimento causa lesão à economia pública, pois reduz a arrecadação da Condecine em 2016 em mais de R$ 1 bilhão. A decisão foi tomada na Suspensão de Segurança (SS) 5116, apresentada pela Agência Nacional do Cinema (Ancine) contra decisão em mandado de segurança impetrado na Justiça Federal pelo Sindicato Nacional das Empresas de Telefonia e de Serviço Móvel Celular e Pessoal (Sinditelebrasil). O sindicato questiona a legalidade da exigência da contribuição, alegando, entre outros argumentos, que não há vínculo entre a obrigação tributária e o sujeito passivo, uma vez que o benefício alcançado pela cobrança da Condecine não se reverteria em favor das teles. Aponta, ainda, ausência de lei complementar instituidora da contribuição. A entidade obteve liminar do juízo da 4ª Vara Federal de Brasília para suspender o recolhimento quanto às empresas a ela filiadas. Após a decisão de primeira instância ter sido mantida pelo Tribunal Regional Federal da 1ª Região (TRF-1), a Ancine apresentou ao Supremo a SS 5116, apontando o prejuízo para a política pública de fomento ao setor audiovisual, uma vez que a contribuição das teles para 2016 corresponderia a 74% das receitas do Fundo Setorial do Audiovisual (FSA)" (Site do STF).</t>
  </si>
  <si>
    <t>CONDECINE</t>
  </si>
  <si>
    <t>Produção cinematográfica</t>
  </si>
  <si>
    <t>DIREITO TRIBUTÁRIO | Contribuições | Contribuições Especiais | Contribuição de Intervenção no Domínio Econômico (CIDE)</t>
  </si>
  <si>
    <t xml:space="preserve">ESTADO DE PERNAMBUCO 
x
ESPÓLIO DE MARIA HELENA BELLO CABRAL DE MELO </t>
  </si>
  <si>
    <t>"Trata-se de recurso extraordinário interposto contra acórdão que entendeu ser inconstitucional a progressividade da alíquota do imposto de transmissão causa mortis e doações, prevista na Lei estadual nº 11.413, de 1996, por se tratar de imposto de caráter real. Alega-se violação ao artigo 145, § 1o , da Carta Magna. Esta Corte firmou entendimento no sentido de que é inconstitucional a progressividade de imposto de natureza real. Nesse sentido, o RE 233.054, 1ª T., Rel. Moreira Alves, DJ 25.2.2000, o qual possui a seguinte ementa: 'EMENTA: - IPTU. Progressividade. Inconstitucionalidade do artigo 4º da Lei 2.715/89 do Município de Osasco. - Esta Corte, ao julgar o RE 153.771, firmou o entendimento de que, em se tratando de imposto de natureza real como era o caso do IPTU, não se pode levar em consideração a capacidade econômica do contribuinte para adotar a progressividade com relação a impostos dessa natureza. Tendo o imposto de transmissão de bens imóveis a natureza de imposto real, o acórdão recorrido, por não admitir que ele seja progressivo, não ofendeu o disposto no artigo 145, § 1º, da Constituição. Por isso, o mesmo Plenário, ao julgar o RE 228.735, declarou a inconstitucionalidade do artigo 4º da Lei n. 2.175/89 do Município de Osasco. Dessa orientação divergiu o acórdão recorrido. Recurso extraordinário conhecido e provido.' No mesmo sentido, o RE 229.164, Pleno, Rel. Néri da Silveira, DJ 14.12.2001, o AI-AgR 191.181, 2ª T., Rel. Maurício Corrêa, DJ 19.9.1997, e, monocraticamente, o AI 597.631, Rel. Sepúlveda Pertence, DJ 25.8.2006.  É relevante notar que a discussão é anterior à Emenda Constitucional 29, de 13 de setembro de 2000, que conferiu nova redação ao § 1º do art. 156 do texto constitucional, o qual possibilitou a progressividade do IPTU em razão do valor do imóvel" (Trecho da decisão monocrática do Min. Gilmar Mendes).</t>
  </si>
  <si>
    <t>Progressividade</t>
  </si>
  <si>
    <t>DIREITO TRIBUTÁRIO | Impostos | ITCD - Imposto de Transmissão Causa Mortis
DIREITO TRIBUTÁRIO | Crédito Tributário | Alíquota</t>
  </si>
  <si>
    <r>
      <t xml:space="preserve">25/07/2018 - Protocolado
25/07/2018 - Autuado
25/07/2018 - Distribuído ao Min. Edson Fachin por prevenção (ADC 26)
19/12/2018 - Parecer da PGR "pela extinção do processo sem resolução do mérito; no mérito, pela procedência parcial do pedido"
</t>
    </r>
    <r>
      <rPr>
        <b/>
        <sz val="10"/>
        <rFont val="Cambria"/>
        <family val="1"/>
      </rPr>
      <t xml:space="preserve">05/08/2019 - Inclusão em pauta (Julgamento Virtual)
</t>
    </r>
    <r>
      <rPr>
        <sz val="10"/>
        <rFont val="Cambria"/>
        <family val="1"/>
      </rPr>
      <t xml:space="preserve">07/08/2019 - Pauta publicada no DJE - Plenário (PAUTA Nº 72/2019)
16/08/2019 - Início do Julgamento Virtual
22/08/2019 - Retirado do Julgamento Virtual (Pedido de destaque do Min. Luiz Fux)
</t>
    </r>
    <r>
      <rPr>
        <b/>
        <sz val="10"/>
        <rFont val="Cambria"/>
        <family val="1"/>
      </rPr>
      <t>29/08/2019 - Inclusão em pauta</t>
    </r>
    <r>
      <rPr>
        <sz val="10"/>
        <rFont val="Cambria"/>
        <family val="1"/>
      </rPr>
      <t xml:space="preserve">
03/09/2019 - Pauta publicada no DJE - Plenário (PAUTA Nº 85/2019)
</t>
    </r>
    <r>
      <rPr>
        <b/>
        <sz val="10"/>
        <rFont val="Cambria"/>
        <family val="1"/>
      </rPr>
      <t>03/10/2019 - Ação julgada procedente pelo Plenário</t>
    </r>
  </si>
  <si>
    <r>
      <t xml:space="preserve">05/02/2015 - Protocolado
05/02/2015 - Autuado
05/02/2015 - Distribuído ao Min. Roberto Barroso
</t>
    </r>
    <r>
      <rPr>
        <b/>
        <sz val="10"/>
        <color rgb="FF000000"/>
        <rFont val="Cambria"/>
        <family val="1"/>
      </rPr>
      <t>06/05/2015 - Liminar indeferida pelo relator</t>
    </r>
    <r>
      <rPr>
        <sz val="10"/>
        <color rgb="FF000000"/>
        <rFont val="Cambria"/>
        <family val="1"/>
      </rPr>
      <t xml:space="preserve">
21/08/2019 - Parecer da PGR pelo conhecimento da ação e pela procedência parcial do pedido</t>
    </r>
  </si>
  <si>
    <r>
      <t xml:space="preserve">22/09/2015 - Distribuído ao Min. Teori Zavascki
08/10/2015 - Adotado o rito do art. 12 da Lei 9.868/1999
22/03/2017 - Substituição do relator, art. 38 RISTF, pelo Min. Alexandre de Moraes
03/05/2017 - Parecer da PGR pela procedência do pedido
</t>
    </r>
    <r>
      <rPr>
        <b/>
        <sz val="10"/>
        <rFont val="Cambria"/>
        <family val="1"/>
      </rPr>
      <t>01/02/2018 - Inclusão em pauta</t>
    </r>
    <r>
      <rPr>
        <sz val="10"/>
        <rFont val="Cambria"/>
        <family val="1"/>
      </rPr>
      <t xml:space="preserve">
06/02/2018 - Pauta publicada no DJE - Plenário (PAUTA Nº 2/2018) 
31/07/2019 - Retirado de mesa
</t>
    </r>
    <r>
      <rPr>
        <b/>
        <sz val="10"/>
        <rFont val="Cambria"/>
        <family val="1"/>
      </rPr>
      <t>07/08/2019 - Inclusão em pauta (Julgamento Virtual)</t>
    </r>
    <r>
      <rPr>
        <sz val="10"/>
        <rFont val="Cambria"/>
        <family val="1"/>
      </rPr>
      <t xml:space="preserve">
12/08/2019 - Pauta publicada no DJE - Plenário (PAUTA Nº 74/2019)
23/08/2019 - Iniciado Julgamento Virtual
</t>
    </r>
    <r>
      <rPr>
        <b/>
        <sz val="10"/>
        <rFont val="Cambria"/>
        <family val="1"/>
      </rPr>
      <t>29/08/2019 - Suspenso o julgamento (Vista ao Min. Dias Toffoli)</t>
    </r>
  </si>
  <si>
    <r>
      <t xml:space="preserve">13/01/2016 - Protocolado
13/01/2016 - Autuado
13/01/2016 - Distribuído ao Min. Teori Zavascki
01/02/2016 - Adotado o rito do art. 12 da Lei 9.868/1999
22/03/2017 - Substituição do relator, art. 38 RISTF, pelo Min. Alexandre de Moraes
29/06/2017 - Parecer da PGR pela parcial procedência do pedido
</t>
    </r>
    <r>
      <rPr>
        <b/>
        <sz val="10"/>
        <rFont val="Cambria"/>
        <family val="1"/>
      </rPr>
      <t>18/09/2017 - Liminar parcialmente deferida pelo relator
31/10/2017 - Inclusão em pauta (MC-Ref)</t>
    </r>
    <r>
      <rPr>
        <sz val="10"/>
        <rFont val="Cambria"/>
        <family val="1"/>
      </rPr>
      <t xml:space="preserve">
07/11/2017 - Pauta publicada no DJE - Plenário (PAUTA Nº 106/2017)
18/12/2018 - Incluído no calendário de julgamento pelo Presidente (Data: 11/04/2019)
19/12/2018 - Calendário de julgamento publicado no DJe (DJe edição extra n. 273/2018)
</t>
    </r>
    <r>
      <rPr>
        <b/>
        <sz val="10"/>
        <rFont val="Cambria"/>
        <family val="1"/>
      </rPr>
      <t xml:space="preserve">11/04/2019 - Julgamento suspenso (Vista ao Min. Marco Aurélio)
</t>
    </r>
    <r>
      <rPr>
        <sz val="10"/>
        <rFont val="Cambria"/>
        <family val="1"/>
      </rPr>
      <t>06/05/2019 - Devolução dos autos pelo Min. Marco Aurélio
14/06/2019 - Incluído no calendário de julgamento pelo Presidente (Data: 23/10/2019)
18/06/2019 - Calendário de julgamento publicado no DJe (DJe nº 133/2019)
29/08/2019 - Excluído do calendário de julgamento pelo Presidente (Data: 23/10/2019)
29/08/2019 - Incluído no calendário de julgamento pelo Presidente (Data: 04/09/2019)</t>
    </r>
  </si>
  <si>
    <r>
      <t xml:space="preserve">25/03/2019 - CBF - Confederação Brasileira de Futebol: deferido
25/03/2019- Rio Preto Esporte Clube: indeferido
</t>
    </r>
    <r>
      <rPr>
        <i/>
        <sz val="10"/>
        <rFont val="Cambria"/>
        <family val="1"/>
      </rPr>
      <t>25/03/2019 - Otavio Santos Silva Leite: indeferido</t>
    </r>
  </si>
  <si>
    <r>
      <t xml:space="preserve">28/11/2016 - CBF - Confederação Brasileira de Futebol
09/08/2017 - Rio Preto Esporte Clube
</t>
    </r>
    <r>
      <rPr>
        <i/>
        <sz val="10"/>
        <rFont val="Cambria"/>
        <family val="1"/>
      </rPr>
      <t>06/10/2017 - Otavio Santos Silva Leite</t>
    </r>
  </si>
  <si>
    <r>
      <t xml:space="preserve">16/02/2016 - Autuado
16/02/2016 - Disitrbuído ao Min. Dias Toffoli por prevenção (ADI 4742)
18/02/2016 - Adotado o rito do art. 12 da Lei 9.868/1999
</t>
    </r>
    <r>
      <rPr>
        <b/>
        <sz val="10"/>
        <rFont val="Cambria"/>
        <family val="1"/>
      </rPr>
      <t>19/02/2016 - Apensado à ADI 4716</t>
    </r>
    <r>
      <rPr>
        <sz val="10"/>
        <rFont val="Cambria"/>
        <family val="1"/>
      </rPr>
      <t xml:space="preserve">
17/08/2017 - Parecer da PGR pelo não conhecimento e, no mérito, pela improcedência do pedido
</t>
    </r>
    <r>
      <rPr>
        <b/>
        <sz val="10"/>
        <rFont val="Cambria"/>
        <family val="1"/>
      </rPr>
      <t>22/08/2018 - Inclusão em pauta</t>
    </r>
    <r>
      <rPr>
        <sz val="10"/>
        <rFont val="Cambria"/>
        <family val="1"/>
      </rPr>
      <t xml:space="preserve">
28/08/2018 - Pauta publicada no DJE - Plenário (PAUTA Nº 77/2018)
04/09/2019 - Retirado de mesa
</t>
    </r>
    <r>
      <rPr>
        <b/>
        <sz val="10"/>
        <rFont val="Cambria"/>
        <family val="1"/>
      </rPr>
      <t>04/09/2019 - Inclusão em pauta (Julgamento Virtual - Data: 20/09/2019)</t>
    </r>
    <r>
      <rPr>
        <sz val="10"/>
        <rFont val="Cambria"/>
        <family val="1"/>
      </rPr>
      <t xml:space="preserve">
10/09/2019 - Pauta publicada no DJE - Plenário (PAUTA Nº 88/2019)
19/09/2019 - Retirado de pauta</t>
    </r>
  </si>
  <si>
    <r>
      <t xml:space="preserve">20/03/2016 - Protocolado
20/03/2016 - Autuado
20/03/2016 - Distribuído ao Min. Dias Toffoli
22/03/2012 - Adotado rito do art. 12 da Lei 9.868/99
</t>
    </r>
    <r>
      <rPr>
        <b/>
        <sz val="10"/>
        <rFont val="Cambria"/>
        <family val="1"/>
      </rPr>
      <t>27/11/2012 - Apensado à ADI 4716</t>
    </r>
    <r>
      <rPr>
        <sz val="10"/>
        <rFont val="Cambria"/>
        <family val="1"/>
      </rPr>
      <t xml:space="preserve">
</t>
    </r>
    <r>
      <rPr>
        <b/>
        <sz val="10"/>
        <rFont val="Cambria"/>
        <family val="1"/>
      </rPr>
      <t>22/08/2018 - Inclusão em pauta</t>
    </r>
    <r>
      <rPr>
        <sz val="10"/>
        <rFont val="Cambria"/>
        <family val="1"/>
      </rPr>
      <t xml:space="preserve">
28/08/2018 - Pauta publicada no DJE - Plenário (PAUTA Nº 77/2018)
04/09/2019 - Retirado de mesa
</t>
    </r>
    <r>
      <rPr>
        <b/>
        <sz val="10"/>
        <rFont val="Cambria"/>
        <family val="1"/>
      </rPr>
      <t>04/09/2019 - Inclusão em pauta (Julgamento Virtual - Data: 20/09/2019)</t>
    </r>
    <r>
      <rPr>
        <sz val="10"/>
        <rFont val="Cambria"/>
        <family val="1"/>
      </rPr>
      <t xml:space="preserve">
10/09/2019 - Pauta publicada no DJE - Plenário (PAUTA Nº 88/2019)
19/09/2019 - Retirado de pauta</t>
    </r>
  </si>
  <si>
    <r>
      <t xml:space="preserve">03/02/2016 - Protocolado
03/02/2016 - Autuado
03/02/2016 - Distribuído ao Min. Dias Toffoli
08/02/2016 - Adotado rito do art. 12 da Lei 9.868/99
26/11/2012 - Parecer da PGR pela improcedência do pedido
27/11/2012 - Apensamento da ADI 4742
</t>
    </r>
    <r>
      <rPr>
        <b/>
        <sz val="10"/>
        <rFont val="Cambria"/>
        <family val="1"/>
      </rPr>
      <t xml:space="preserve">22/08/2018 - Inclusão em pauta
</t>
    </r>
    <r>
      <rPr>
        <sz val="10"/>
        <rFont val="Cambria"/>
        <family val="1"/>
      </rPr>
      <t xml:space="preserve">28/08/2018 - Pauta publicada no DJE - Plenário (PAUTA Nº 77/2018)
04/09/2019 - Retirado de mesa
</t>
    </r>
    <r>
      <rPr>
        <b/>
        <sz val="10"/>
        <rFont val="Cambria"/>
        <family val="1"/>
      </rPr>
      <t>04/09/2019 - Inclusão em pauta (Julgamento Virtual - Data: 20/09/2019)</t>
    </r>
    <r>
      <rPr>
        <sz val="10"/>
        <rFont val="Cambria"/>
        <family val="1"/>
      </rPr>
      <t xml:space="preserve">
10/09/2019 - Pauta publicada no DJE - Plenário (PAUTA Nº 88/2019)
19/09/2019 - Retirado de pauta</t>
    </r>
  </si>
  <si>
    <r>
      <t xml:space="preserve">05/04/2017 - Protocolado
05/04/2017 - Autuado
05/04/2017 - Distribuído ao Min. Gilmar Mendes por prevenção (ADI 5685)
11/04/2017 - Adotado o rito do art. 12 da Lei 9.868/1999
</t>
    </r>
    <r>
      <rPr>
        <b/>
        <sz val="10"/>
        <rFont val="Cambria"/>
        <family val="1"/>
      </rPr>
      <t>11/04/2017 - Apensado à ADI 5685</t>
    </r>
    <r>
      <rPr>
        <sz val="10"/>
        <rFont val="Cambria"/>
        <family val="1"/>
      </rPr>
      <t xml:space="preserve">
11/07/2017 - Parecer da PGR pela procedência do pedido</t>
    </r>
  </si>
  <si>
    <r>
      <t xml:space="preserve">05/04/2017 - Protocolado
05/04/2017 - Autuado
05/04/2017 - Distribuído ao Min. Gilmar Mendes por prevenção (ADI 5685)
10/04/2017 - Adotado o rito do art. 12 da Lei 9.868/1999
</t>
    </r>
    <r>
      <rPr>
        <b/>
        <sz val="10"/>
        <rFont val="Cambria"/>
        <family val="1"/>
      </rPr>
      <t>11/04/2017 - Apensado à ADI 5685</t>
    </r>
    <r>
      <rPr>
        <sz val="10"/>
        <rFont val="Cambria"/>
        <family val="1"/>
      </rPr>
      <t xml:space="preserve">
11/07/2017 - Parecer da PGR pela procedência do pedido</t>
    </r>
  </si>
  <si>
    <r>
      <t xml:space="preserve">17/04/2017 - Protocolado
17/04/2017 - Autuado
17/04/2017 - Distribuído ao Min. Gilmar Mendes por prevenção (ADI 5685)
20/06/2017 - Adotado o rito do art. 12 da Lei 9.868/1999
</t>
    </r>
    <r>
      <rPr>
        <b/>
        <sz val="10"/>
        <rFont val="Cambria"/>
        <family val="1"/>
      </rPr>
      <t>12/07/2017 - Apensado à ADI 5685</t>
    </r>
    <r>
      <rPr>
        <sz val="10"/>
        <rFont val="Cambria"/>
        <family val="1"/>
      </rPr>
      <t xml:space="preserve">
10/09/2019 - Parecer da PGR pela concessão de medida liminar</t>
    </r>
  </si>
  <si>
    <r>
      <t xml:space="preserve">27/06/2017 - Distribuído ao Min. Gilmar Mendes por prevenção (ADI 5695) 
28/06/2017 - Adoção do rito do art. 12 da Lei 9.868/1999
</t>
    </r>
    <r>
      <rPr>
        <b/>
        <sz val="10"/>
        <rFont val="Cambria"/>
        <family val="1"/>
      </rPr>
      <t>12/07/2017 - Apensado à ADI 5685</t>
    </r>
  </si>
  <si>
    <r>
      <t xml:space="preserve">14/11/2017 - Protocolado
14/11/2017 - Autuado
16/11/2017 - Distribuído ao Min. Alexandre de Moraes
19/12/2017 - Adotado rito do art. 12 da Lei 9.868/99 
</t>
    </r>
    <r>
      <rPr>
        <b/>
        <sz val="10"/>
        <rFont val="Cambria"/>
        <family val="1"/>
      </rPr>
      <t xml:space="preserve">19/12/2017 - Liminar deferida pelo relator
</t>
    </r>
    <r>
      <rPr>
        <sz val="10"/>
        <rFont val="Cambria"/>
        <family val="1"/>
      </rPr>
      <t xml:space="preserve">04/09/2018 - Parecer da PGR  pelo não referendo da cautelar 
</t>
    </r>
    <r>
      <rPr>
        <b/>
        <sz val="10"/>
        <rFont val="Cambria"/>
        <family val="1"/>
      </rPr>
      <t>15/10/2019 - Inclusão em pauta (Julgamento Virtual)</t>
    </r>
    <r>
      <rPr>
        <sz val="10"/>
        <rFont val="Cambria"/>
        <family val="1"/>
      </rPr>
      <t xml:space="preserve">
17/10/2019 - Pauta publicada no DJE - Plenário (PAUTA Nº 108/2019)
25/10/2019 - Início do Julgamento Virtual
05/11/2019 - Fim do Julgamento Virtual
</t>
    </r>
    <r>
      <rPr>
        <b/>
        <sz val="10"/>
        <rFont val="Cambria"/>
        <family val="1"/>
      </rPr>
      <t xml:space="preserve">05/11/2019 - Ação julgada procedente pelo Tribunal </t>
    </r>
    <r>
      <rPr>
        <sz val="10"/>
        <rFont val="Cambria"/>
        <family val="1"/>
      </rPr>
      <t xml:space="preserve">
26/11/2019 - Publicação do acórdão</t>
    </r>
  </si>
  <si>
    <r>
      <t xml:space="preserve">03/04/2019 - Protocolado
03/04/2019 - Autuado
03/04/2019 - Distribuído ao Min. Alexandre de Moraes por prevenção (ADI 5450)
</t>
    </r>
    <r>
      <rPr>
        <b/>
        <sz val="10"/>
        <rFont val="Cambria"/>
        <family val="1"/>
      </rPr>
      <t>24/04/2019 - Negado seguimento à ação pelo relator</t>
    </r>
    <r>
      <rPr>
        <sz val="10"/>
        <rFont val="Cambria"/>
        <family val="1"/>
      </rPr>
      <t xml:space="preserve">
24/05/2019 - Interposto Agravo Regimental
</t>
    </r>
    <r>
      <rPr>
        <b/>
        <sz val="10"/>
        <rFont val="Cambria"/>
        <family val="1"/>
      </rPr>
      <t xml:space="preserve">17/09/2019 - Inclusão em pauta (Julgamento Virtual - Agravo)
</t>
    </r>
    <r>
      <rPr>
        <sz val="10"/>
        <rFont val="Cambria"/>
        <family val="1"/>
      </rPr>
      <t>19/09/2019 - Pauta publicada no DJE - Plenário (PAUTA Nº 94/2019)
27/09/2019 - Início do Julgamento Virtual
03/10/2019 - Retirado do Julgamento Virtual (Pedido de Destaque da Min. Cármen Lúcia)</t>
    </r>
  </si>
  <si>
    <r>
      <t xml:space="preserve">16/04/2019 - Protocolado
22/04/2019 - Autuado
22/04/2019 - Distribuído ao Min. Marco Aurélio
</t>
    </r>
    <r>
      <rPr>
        <b/>
        <sz val="10"/>
        <rFont val="Cambria"/>
        <family val="1"/>
      </rPr>
      <t xml:space="preserve">23/04/2019 - Inclusão em pauta
13/05/2019 - Inclusão em pauta (MC)
</t>
    </r>
    <r>
      <rPr>
        <sz val="10"/>
        <rFont val="Cambria"/>
        <family val="1"/>
      </rPr>
      <t xml:space="preserve">15/05/2019 - Pauta publicada no DJE - Plenário (PAUTA Nº 47/2019)
20/05/2019 - Incluído no calendário de julgamento pelo Presidente (Data: 12/06/2019)
12/06/2019 - Parecer da PGR  pela concessão da medida cautelar
12/06/2019 - Suspenso o julgamento 
12/06/2019 - Incluído no calendário de julgamento pelo Presidente (Data: 12/06/2019)
12/06/2019 - Suspenso o julgamento (Vista ao Min. Dias Toffoli)
12/06/2019 - Incluído no calendário de julgamento pelo Presidente (Data: 13/06/2019)
12/06/2019 - Devolução dos autos pelo Min. Dias Toffoli
</t>
    </r>
    <r>
      <rPr>
        <b/>
        <sz val="10"/>
        <rFont val="Cambria"/>
        <family val="1"/>
      </rPr>
      <t>13/06/2019 - Liminar deferida em parte pelo Plenário</t>
    </r>
    <r>
      <rPr>
        <sz val="10"/>
        <rFont val="Cambria"/>
        <family val="1"/>
      </rPr>
      <t xml:space="preserve">
28/11/2019 - Publicação do acórdão</t>
    </r>
  </si>
  <si>
    <r>
      <t xml:space="preserve">15/12/2003 - Distribuído ao Min. Gilmar Mendes
04/02/2004 - Suspenso do julgamento (Vista ao Min. Joaquim Barbosa - MC)
13/04/2004 - Devolução dos autos pelo Min. Joaquim Barbosa
04/08/2004 - Suspenso do julgamento (Vista ao Min. Eros Grau - MC)
14/02/2005 - Devolução dos autos pelo Min. Eros Grau
30/03/2005 - Suspenso do julgamento (Vista à Min. Ellen Gracie - MC)
03/10/2005 - Devolução dos autos pela Min. Ellen Gracie
</t>
    </r>
    <r>
      <rPr>
        <b/>
        <sz val="10"/>
        <rFont val="Cambria"/>
        <family val="1"/>
      </rPr>
      <t>11/10/2006 - Liminar indeferida pelo Plenário</t>
    </r>
    <r>
      <rPr>
        <sz val="10"/>
        <rFont val="Cambria"/>
        <family val="1"/>
      </rPr>
      <t xml:space="preserve">
26/10/2007 - Publicação do acórdão
21/01/2009 - Substituição do Relator, art. 38 do RISTF, pela Min. Ellen Gracie
19/12/2011 - Substituição do Relator, art. 38 do RISTF, pela Min. Rosa Weber</t>
    </r>
  </si>
  <si>
    <r>
      <t xml:space="preserve">02/02/2004 - Distribuído ao Min. Gilmar Mendes por prevenção
04/02/2004 - Suspenso do julgamento (Vista ao Min. Joaquim Barbosa - MC)
13/04/2004 - Devolução dos autos pelo Min. Joaquim Barbosa
04/08/2004 - Suspenso do julgamento (Vista ao Min. Eros Grau - MC)
14/02/2005 - Devolução dos autos pelo Min. Eros Grau
30/03/2005 - Suspenso do julgamento (Vista à Min. Ellen Gracie - MC)
03/10/2005 - Devolução dos autos pela Min. Ellen Gracie
</t>
    </r>
    <r>
      <rPr>
        <b/>
        <sz val="10"/>
        <rFont val="Cambria"/>
        <family val="1"/>
      </rPr>
      <t>11/10/2006 - Liminar indeferida pelo Plenário</t>
    </r>
    <r>
      <rPr>
        <sz val="10"/>
        <rFont val="Cambria"/>
        <family val="1"/>
      </rPr>
      <t xml:space="preserve">
26/10/2007 - Publicação do acórdão
14/10/2010 - Substituição do Relator, art. 38 do RISTF, pela Min. Ellen Gracie
19/12/2011 - Substituição do Relator, art. 38 do RISTF, pela Min. Rosa Weber</t>
    </r>
  </si>
  <si>
    <r>
      <t xml:space="preserve">03/02/2004 - Distribuído ao Min. Cezar Peluso
24/05/2004 - Parecer da PGR pela procedência do pedido
</t>
    </r>
    <r>
      <rPr>
        <b/>
        <sz val="10"/>
        <rFont val="Cambria"/>
        <family val="1"/>
      </rPr>
      <t>12/05/2005 - Inicial indeferida pelo relator</t>
    </r>
    <r>
      <rPr>
        <sz val="10"/>
        <rFont val="Cambria"/>
        <family val="1"/>
      </rPr>
      <t xml:space="preserve">
24/05/2005 - Interposto Agravo Regimental
</t>
    </r>
    <r>
      <rPr>
        <b/>
        <sz val="10"/>
        <rFont val="Cambria"/>
        <family val="1"/>
      </rPr>
      <t xml:space="preserve">15/04/2010 - Apresentado em mesa para julgamento
</t>
    </r>
    <r>
      <rPr>
        <sz val="10"/>
        <rFont val="Cambria"/>
        <family val="1"/>
      </rPr>
      <t xml:space="preserve">12/09/2012 - Retirado de mesa
29/11/2012 - Substituição do Relator, art. 38 do RISTF, pelo Min. Teori Zavascki
28/10/2013 - Reconsideração da decisão "para admitir o presente pedido de Ação Direta de Inconstitucionalidade"
22/03/2017 - Substituição do Relator, art. 38 do RISTF, pelo Min. Alexandre de Moraes
</t>
    </r>
    <r>
      <rPr>
        <b/>
        <sz val="10"/>
        <rFont val="Cambria"/>
        <family val="1"/>
      </rPr>
      <t>15/05/2017 - Inclusão em pauta</t>
    </r>
    <r>
      <rPr>
        <sz val="10"/>
        <rFont val="Cambria"/>
        <family val="1"/>
      </rPr>
      <t xml:space="preserve">
17/05/2017 - Pauta publicada no DJE - Plenário (PAUTA Nº 44/2017)
</t>
    </r>
    <r>
      <rPr>
        <b/>
        <sz val="10"/>
        <rFont val="Cambria"/>
        <family val="1"/>
      </rPr>
      <t xml:space="preserve">30/06/2017 - Ação julgada procedente pelo Plenário
</t>
    </r>
    <r>
      <rPr>
        <sz val="10"/>
        <rFont val="Cambria"/>
        <family val="1"/>
      </rPr>
      <t xml:space="preserve">08/08/2017 - Publicação do acórdão
14/08/2017 - Opostos Embargos de Declaração
14/08/2017 - Opostos Embargos de Declaração
15/08/2017 - Opostos Embargos de Declaração
</t>
    </r>
    <r>
      <rPr>
        <b/>
        <sz val="10"/>
        <rFont val="Cambria"/>
        <family val="1"/>
      </rPr>
      <t>27/11/2017 - Inclusão em pauta (Julgamento Virtual - ED)</t>
    </r>
    <r>
      <rPr>
        <sz val="10"/>
        <rFont val="Cambria"/>
        <family val="1"/>
      </rPr>
      <t xml:space="preserve">
28/11/2017 - Pauta publicada no DJE - Plenário (PAUTA Nº 117/2017)
08/12/2017 - Início do Julgamento Virtual
14/12/2017 - Retirado do Julgamento Virtual (Pedido de Destaque do Min. Luiz Fux)
</t>
    </r>
    <r>
      <rPr>
        <b/>
        <sz val="10"/>
        <rFont val="Cambria"/>
        <family val="1"/>
      </rPr>
      <t>01/08/2018 - Suspensão do julgamento (Vista ao Min. Luiz Fux)</t>
    </r>
  </si>
  <si>
    <r>
      <t xml:space="preserve">04/02/2003 - Distribuído ao Min. Gilmar Mendes
02/09/2003 - Parecer da PGR pela parcial procedência do pedido
28/04/2008 - Substituição do Relator, art. 38 do RISTF, pela Min. Ellen Gracie
19/12/2011 - Substituição do Relator, art. 38 do RISTF, pela Min. Rosa Weber
</t>
    </r>
    <r>
      <rPr>
        <b/>
        <sz val="10"/>
        <rFont val="Cambria"/>
        <family val="1"/>
      </rPr>
      <t>08/10/2019 - Inclusão em pauta (Julgamento Virtual)</t>
    </r>
    <r>
      <rPr>
        <sz val="10"/>
        <rFont val="Cambria"/>
        <family val="1"/>
      </rPr>
      <t xml:space="preserve">
10/10/2019 - Pauta publicada no DJE - Plenário (PAUTA Nº 104/2019)
18/10/2019 - Início do Julgamento Virtual
25/10/2019 - Fim do Julgamento Virtual
</t>
    </r>
    <r>
      <rPr>
        <b/>
        <sz val="10"/>
        <rFont val="Cambria"/>
        <family val="1"/>
      </rPr>
      <t>25/10/2019 - Ação julgada parcialmente procedente pelo Plenário Virtual</t>
    </r>
    <r>
      <rPr>
        <sz val="10"/>
        <rFont val="Cambria"/>
        <family val="1"/>
      </rPr>
      <t xml:space="preserve">
07/11/2019 - Publicação do acórdão</t>
    </r>
  </si>
  <si>
    <r>
      <t xml:space="preserve">18/02/2009 - Protocolado
18/02/2009 - Autuado
18/02/2009 - Distribuído à Min. Ellen Gracie
19/12/2011 - Substituição do Relator, art. 38 do RISTF, pela Min. Rosa Weber
28/05/2019 - Parecer da PGR pela prejudicialidade parcial da ação, no mérito, pela improcedência do pedido
</t>
    </r>
    <r>
      <rPr>
        <b/>
        <sz val="10"/>
        <rFont val="Cambria"/>
        <family val="1"/>
      </rPr>
      <t>10/09/2019 - Ação sobretada pela relatora até o final julgamento da ADI 5902</t>
    </r>
  </si>
  <si>
    <t>ADI 2028, foi proposta em 1999 pela Confederação Nacional Saúde, Hospitais, Estabelecimentos e Serviços (CNS) a fim de questionar os arts. 1º, 4º, 5º e 7º, da Lei Federal nº 9.732/1998 que alterou o art. 55 da Lei Federal nº. 8.212/1991. Tal artigo estabelece os requisitos a serem cumpridos pelas entidades beneficentes de assistência social para conseguirem isenção das contribuições previdenciárias. Até este momento o que estabelecia o art. 55 eram os seguintes critérios: (i) que a entidade fosse reconhecida como de utilidade pública; (ii) fosse portadora de certificado ou Registro de Entidade de Fins Filantrópicos, renovado a cada 3 anos; (iii) promovesse “assistência social beneficente, inclusive educacional ou de saúde, de menores, idosos, excepcionais ou pessoas carentes; (iv) não remunerasse diretores, conselheiros, sócios, instituidores ou benfeitores e nem usufruíssem vantagens ou benefícios; (v) aplicasse o resultado operacional na manutenção e no desenvolvimento dos objetivos institucionais e apresentassem relatório anual ao Conselho Nacional da Seguridade Social. As alterações questionadas nesta ação foram as que acrescentaram que a assistência social era aquela de “prestação gratuita” (§3º), que o INSS poderia cancelar a isenção caso houvesse descumprimento de algum dispositivo do artigo (§4º) e que também se consideraria assistência social “a oferta e a efetiva prestação de serviços de pelos menos sessenta por cento ao Sistema Único de Saúde” (§5º). Além disso, questionava-se também o artigo que estabelecia que as entidades educacionais e de saúde que não o fizessem de forma exclusiva e gratuita seriam beneficiadas pela isenção proporcional às vagas concedidas. Por fim, ainda havia a impugnação de mais dois artigos que definiam que a aplicação da nova redação se daria a partir de abril de 1999 e que ficaria cancelada a partir desse mesmo mês, qualquer isenção concedida para contribuição para a seguridade social. A argumentação da entidade era de a previsão do art. 195, §7º, da CF/88, que diz que que “são isentas de contribuição para a seguridade social as entidades beneficentes de assistência social que atendam às exigências estabelecidas em lei”, na verdade trata de imunidade, conforme já havia sido decidido pelo STF no MS 22192. Sendo então imunidade e esta como limitação ao poder de tributar, deve haver lei complementar para estabelecer as exigências de seu gozo, conforme art. 146, inciso II, da CF/88. Ainda citando o mesmo julgamento, ressalta a entidade que na falta de uma lei complementar específica, deveriam ser observadas as condições previstas nos arts. 9º e 14 do Código Tributário Nacional. , que impedem a cobrança de impostos sobre patrimônio, renda ou serviços de instituição de educação ou de assistência social, quando esta não distribuir parcelas à título de lucro ou participação no seu resultado, quando aplicarem integralmente os recursos para manutenção dos objetivos institucionais e quando mantiverem registros das receitas e despesas.</t>
  </si>
  <si>
    <r>
      <t xml:space="preserve">02/04/2018 - Protocolado
03/04/2018 - Autuado
03/04/2018 - Distribuído ao Min. Edson Fachin
05/04/2018 - Adotado rito do art. 12 da Lei 9.868/99 
10/09/2019 - Parecer da PGR pela parcial procedência do pedido
</t>
    </r>
    <r>
      <rPr>
        <b/>
        <sz val="10"/>
        <rFont val="Cambria"/>
        <family val="1"/>
      </rPr>
      <t xml:space="preserve">17/10/2019 - Inclusão em pauta
</t>
    </r>
    <r>
      <rPr>
        <sz val="10"/>
        <rFont val="Cambria"/>
        <family val="1"/>
      </rPr>
      <t>21/10/2019 - Pauta publicada no DJE - Plenário (PAUTA Nº 109/2019)</t>
    </r>
  </si>
  <si>
    <r>
      <t xml:space="preserve">13/09/2019 - Protocolado
16/09/2019 - Autuado
16/09/2019 - Distribuído ao Min. Gilmar Mendes
25/09/2019 - Adotado rito do art. 12 da Lei 9.868/99
03/10/2019 - Requerida Tutela Provisória Incidental
</t>
    </r>
    <r>
      <rPr>
        <b/>
        <sz val="10"/>
        <rFont val="Cambria"/>
        <family val="1"/>
      </rPr>
      <t>18/10/2019 - Medida cautelar parcialmente deferida pelo relator</t>
    </r>
  </si>
  <si>
    <r>
      <t xml:space="preserve">01/04/2014 - Protocolado
02/04/2014 - Autuado
02/04/2014 - Distribuído ao Min. Dias Toffoli
17/11/2014 - Parecer da PGR  pelo indeferimento da medida cautelar
19/12/2014 - Adotado rito do art. 12 da Lei 9.868/99
14/05/2015 - Parecer da PGR pela improcedência da ação
</t>
    </r>
    <r>
      <rPr>
        <b/>
        <sz val="10"/>
        <rFont val="Cambria"/>
        <family val="1"/>
      </rPr>
      <t>19/12/2015 - Liminar deferida pelo relator</t>
    </r>
    <r>
      <rPr>
        <sz val="10"/>
        <rFont val="Cambria"/>
        <family val="1"/>
      </rPr>
      <t xml:space="preserve">
07/04/2016 - Interposto Agravo Regimental
</t>
    </r>
    <r>
      <rPr>
        <b/>
        <sz val="10"/>
        <rFont val="Cambria"/>
        <family val="1"/>
      </rPr>
      <t>22/04/2016 - Reconsideração para conceder parcialmente a medida cautelar</t>
    </r>
    <r>
      <rPr>
        <sz val="10"/>
        <rFont val="Cambria"/>
        <family val="1"/>
      </rPr>
      <t xml:space="preserve">
</t>
    </r>
    <r>
      <rPr>
        <b/>
        <sz val="10"/>
        <rFont val="Cambria"/>
        <family val="1"/>
      </rPr>
      <t>30/01/2018 - Inclusão em pauta (Julgamento Virtual - Agravo)</t>
    </r>
    <r>
      <rPr>
        <sz val="10"/>
        <rFont val="Cambria"/>
        <family val="1"/>
      </rPr>
      <t xml:space="preserve">
02/02/2018 - Pauta publicada no DJE - Plenário (PAUTA Nº 1/2018)
09/02/2018 - Início do Julgamento Virtual
20/02/2018 - Fim do Julgamento Virtual
</t>
    </r>
    <r>
      <rPr>
        <b/>
        <sz val="10"/>
        <rFont val="Cambria"/>
        <family val="1"/>
      </rPr>
      <t>20/02/2018 - Agravo regimental não provido pelo Plenário Virtual</t>
    </r>
    <r>
      <rPr>
        <sz val="10"/>
        <rFont val="Cambria"/>
        <family val="1"/>
      </rPr>
      <t xml:space="preserve">
</t>
    </r>
    <r>
      <rPr>
        <b/>
        <sz val="10"/>
        <rFont val="Cambria"/>
        <family val="1"/>
      </rPr>
      <t xml:space="preserve">05/09/2018 - Inclusão em pauta (MC)
</t>
    </r>
    <r>
      <rPr>
        <sz val="10"/>
        <rFont val="Cambria"/>
        <family val="1"/>
      </rPr>
      <t>10/09/2018 - Pauta publicada no DJE - Plenário (PAUTA Nº 84/2018)</t>
    </r>
  </si>
  <si>
    <r>
      <t xml:space="preserve">03/12/2018 - Protocolado
03/12/2018 - Autuado
03/12/2018 - Distribuído ao Min. Marco Aurélio
10/12/2018 - Adotado rito do art. 12 da Lei 9.868/99
</t>
    </r>
    <r>
      <rPr>
        <b/>
        <sz val="10"/>
        <rFont val="Cambria"/>
        <family val="1"/>
      </rPr>
      <t>12/03/2019 - Inclusão em pauta (MC)</t>
    </r>
    <r>
      <rPr>
        <sz val="10"/>
        <rFont val="Cambria"/>
        <family val="1"/>
      </rPr>
      <t xml:space="preserve">
14/03/2019 - Pauta publicada no DJE - Plenário (PAUTA Nº 23/2019)
14/06/2019 - Incluído no calendário de julgamento pelo Presidente (Data: 21/11/2019)
18/06/2019 - Calendário de julgamento publicado no DJe (DJe nº 133/2019)
12/11/2019 - Parecer da PGR pela procedência parcial do pedido
20/11/2019 - Excluído do calendário de julgamento pelo Presidente</t>
    </r>
  </si>
  <si>
    <r>
      <t xml:space="preserve">18/06/2013 - Autuado
18/06/2013 - Distribuído ao Min. Gilmar Mendes
01/07/2013 - Adotado rito do art. 12 da Lei 9.868/99
</t>
    </r>
    <r>
      <rPr>
        <b/>
        <sz val="10"/>
        <rFont val="Cambria"/>
        <family val="1"/>
      </rPr>
      <t xml:space="preserve">14/06/2019 - Inclusão em pauta </t>
    </r>
    <r>
      <rPr>
        <sz val="10"/>
        <rFont val="Cambria"/>
        <family val="1"/>
      </rPr>
      <t xml:space="preserve">
18/06/2019 - Pauta publicada no DJE - Plenário (PAUTA Nº 64/2019)</t>
    </r>
  </si>
  <si>
    <r>
      <t xml:space="preserve">18/06/2013 - Protocolado
19/06/2013 - Autuado
19/06/2013 - Distribuído ao Min. Marco Aurélio
27/07/2013 - Adotado rito do art. 12 da Lei 9.868/99
16/01/2014 - Parecer da PGR pelo não conhecimento da ação, por prejudicialidade do pedido, e se conhecida, pela parcial procedência do pedido
</t>
    </r>
    <r>
      <rPr>
        <b/>
        <sz val="10"/>
        <rFont val="Cambria"/>
        <family val="1"/>
      </rPr>
      <t xml:space="preserve">24/07/2014 - Inclusão em pauta
</t>
    </r>
    <r>
      <rPr>
        <sz val="10"/>
        <rFont val="Cambria"/>
        <family val="1"/>
      </rPr>
      <t>01/08/2014 - Pauta publicada no DJE - Plenário (PAUTA Nº 32/2014)</t>
    </r>
  </si>
  <si>
    <r>
      <t xml:space="preserve">03/08/2005 - Distribuído ao Min. Sepúlveda Pertence
04/08/2005 - Adotado rito do art. 12 da Lei 9.868/99
13/09/2005 - Parecer da PGR pela procedência do pedido
10/09/2007 - Substituição do Relator, art. 38 do RISTF, pelo Min. Menezes Direito
</t>
    </r>
    <r>
      <rPr>
        <b/>
        <sz val="10"/>
        <rFont val="Cambria"/>
        <family val="1"/>
      </rPr>
      <t xml:space="preserve">16/02/2009 - Inclusão em pauta
</t>
    </r>
    <r>
      <rPr>
        <sz val="10"/>
        <rFont val="Cambria"/>
        <family val="1"/>
      </rPr>
      <t xml:space="preserve">20/02/2009 - Pauta publicada no DJE - Plenário (PAUTA Nº 5/2009)
10/09/2009 - Retirado de pauta
23/10/2009 - Substituição do Relator, art. 38 do RISTF, pelo Min. Dias Toffoli
</t>
    </r>
    <r>
      <rPr>
        <b/>
        <sz val="10"/>
        <rFont val="Cambria"/>
        <family val="1"/>
      </rPr>
      <t>22/02/2010 - Inclusão em pauta</t>
    </r>
    <r>
      <rPr>
        <sz val="10"/>
        <rFont val="Cambria"/>
        <family val="1"/>
      </rPr>
      <t xml:space="preserve">
26/02/2010 - Pauta publicada no DJE - Plenário (PAUTA Nº 5/2010)
01/10/2019 - Retirado de mesa
</t>
    </r>
    <r>
      <rPr>
        <b/>
        <sz val="10"/>
        <rFont val="Cambria"/>
        <family val="1"/>
      </rPr>
      <t>01/10/2019 - Inclusão em pauta (Julgamento Virtual)</t>
    </r>
    <r>
      <rPr>
        <sz val="10"/>
        <rFont val="Cambria"/>
        <family val="1"/>
      </rPr>
      <t xml:space="preserve">
03/10/2019 - Pauta publicada no DJE - Plenário (PAUTA Nº 101/2019)
11/10/2019 - Início do Julgamento Virtual
17/10/2019 - Retirado do Julgamento Virtual (Pedido de Destaque do Min. Roberto Barroso)
</t>
    </r>
    <r>
      <rPr>
        <b/>
        <sz val="10"/>
        <rFont val="Cambria"/>
        <family val="1"/>
      </rPr>
      <t xml:space="preserve">24/10/2019 - Inclusão em pauta </t>
    </r>
    <r>
      <rPr>
        <sz val="10"/>
        <rFont val="Cambria"/>
        <family val="1"/>
      </rPr>
      <t xml:space="preserve">
28/10/2019 - Pauta publicada no DJE - Plenário (PAUTA Nº 114/2019)</t>
    </r>
  </si>
  <si>
    <r>
      <t xml:space="preserve">11/06/2008 - Protocolado
16/06/2008 - Autuado
16/06/2008 - Distribuído ao Min. Celso de Mello
</t>
    </r>
    <r>
      <rPr>
        <b/>
        <sz val="10"/>
        <rFont val="Cambria"/>
        <family val="1"/>
      </rPr>
      <t>24/06/2008 - Sobrestado</t>
    </r>
  </si>
  <si>
    <r>
      <t xml:space="preserve">09/09/2010 - Autuado
13/09/2010 - Distribuído ao Min. Joaquim Barbosa
</t>
    </r>
    <r>
      <rPr>
        <b/>
        <sz val="10"/>
        <rFont val="Cambria"/>
        <family val="1"/>
      </rPr>
      <t>24/08/2012 - Sobrestado</t>
    </r>
    <r>
      <rPr>
        <sz val="10"/>
        <rFont val="Cambria"/>
        <family val="1"/>
      </rPr>
      <t xml:space="preserve">
26/06/2013 - Substituição do Relator, art. 38 do RISTF, ao Min. Roberto Barroso</t>
    </r>
  </si>
  <si>
    <r>
      <t xml:space="preserve">15/02/2005 - Distribuído ao Min. Marco Aurélio
</t>
    </r>
    <r>
      <rPr>
        <b/>
        <sz val="10"/>
        <rFont val="Cambria"/>
        <family val="1"/>
      </rPr>
      <t xml:space="preserve">28/02/2005 - Agravo não provido pelo relator
</t>
    </r>
    <r>
      <rPr>
        <sz val="10"/>
        <rFont val="Cambria"/>
        <family val="1"/>
      </rPr>
      <t xml:space="preserve">15/04/2005 - Interposto Agravo Regimental
22/04/2008 - Sobrestado
</t>
    </r>
    <r>
      <rPr>
        <b/>
        <sz val="10"/>
        <rFont val="Cambria"/>
        <family val="1"/>
      </rPr>
      <t>09/03/2017 - Inclusão em pauta (1ª Turma - Agravo)</t>
    </r>
    <r>
      <rPr>
        <sz val="10"/>
        <rFont val="Cambria"/>
        <family val="1"/>
      </rPr>
      <t xml:space="preserve">
13/03/2017 - Pauta publicada no DJE - 1ª Turma (PAUTA Nº 22/2017)
</t>
    </r>
    <r>
      <rPr>
        <b/>
        <sz val="10"/>
        <rFont val="Cambria"/>
        <family val="1"/>
      </rPr>
      <t xml:space="preserve">21/03/2017 - Agravo Regimental não provido pela 1ª Turma
</t>
    </r>
    <r>
      <rPr>
        <sz val="10"/>
        <rFont val="Cambria"/>
        <family val="1"/>
      </rPr>
      <t xml:space="preserve">26/06/2017 - Opostos Embargos de Declaração
</t>
    </r>
    <r>
      <rPr>
        <b/>
        <sz val="10"/>
        <rFont val="Cambria"/>
        <family val="1"/>
      </rPr>
      <t>08/11/2017 - Inclusão em pauta (1ª Turma - Agravo - ED)</t>
    </r>
    <r>
      <rPr>
        <sz val="10"/>
        <rFont val="Cambria"/>
        <family val="1"/>
      </rPr>
      <t xml:space="preserve">
10/11/2017 - Pauta publicada no DJE - 1ª Turma (PAUTA Nº 135/2017)
21/11/2017 - Embargos recebidos pela 1ª Turma
</t>
    </r>
    <r>
      <rPr>
        <b/>
        <sz val="10"/>
        <rFont val="Cambria"/>
        <family val="1"/>
      </rPr>
      <t xml:space="preserve">25/04/2018 - Inclusão em pauta (1ª Turma - Agravo)
</t>
    </r>
    <r>
      <rPr>
        <sz val="10"/>
        <rFont val="Cambria"/>
        <family val="1"/>
      </rPr>
      <t xml:space="preserve">27/04/2018 - Pauta publicada no DJE - 1ª Turma (PAUTA Nº 39/2018)
</t>
    </r>
    <r>
      <rPr>
        <b/>
        <sz val="10"/>
        <rFont val="Cambria"/>
        <family val="1"/>
      </rPr>
      <t>08/05/2018 - Agravo regimental não provido pela 1ª Turma</t>
    </r>
    <r>
      <rPr>
        <sz val="10"/>
        <rFont val="Cambria"/>
        <family val="1"/>
      </rPr>
      <t xml:space="preserve">
11/07/2018 - Opostos Embargos de Declaração</t>
    </r>
  </si>
  <si>
    <r>
      <t xml:space="preserve">31/08/2009 - Protocolado
04/09/2009 - Sobrestado, aguardando decisão do STJ
04/09/2009 - Autuado
18/03/2010 - Distribuído ao Min. Marco Aurélio
18/05/2011 - Sobrestado
</t>
    </r>
    <r>
      <rPr>
        <b/>
        <sz val="10"/>
        <rFont val="Cambria"/>
        <family val="1"/>
      </rPr>
      <t xml:space="preserve">06/09/2018 - Agravo parcialmente provido pelo relator
</t>
    </r>
    <r>
      <rPr>
        <sz val="10"/>
        <rFont val="Cambria"/>
        <family val="1"/>
      </rPr>
      <t xml:space="preserve">18/09/2018 - Opostos Embargos de Declaração
01/10/2018 - Interposto Agravo Regimental
</t>
    </r>
    <r>
      <rPr>
        <b/>
        <sz val="10"/>
        <rFont val="Cambria"/>
        <family val="1"/>
      </rPr>
      <t xml:space="preserve">24/10/2018 - Embargos de Declaração conhecidos e desprovidos pelo relator
16/08/2019 - Reconsideração
16/08/2019 - Agravo conhecido e provido pelo relator
</t>
    </r>
    <r>
      <rPr>
        <sz val="10"/>
        <rFont val="Cambria"/>
        <family val="1"/>
      </rPr>
      <t>17/09/2019 - Interposto Agravo Regimental</t>
    </r>
  </si>
  <si>
    <r>
      <t xml:space="preserve">27/07/2006 - Distribuído ao Min. Marco Aurélio
</t>
    </r>
    <r>
      <rPr>
        <b/>
        <sz val="10"/>
        <rFont val="Cambria"/>
        <family val="1"/>
      </rPr>
      <t>23/08/2006 - Agravo não provido pelo relator</t>
    </r>
    <r>
      <rPr>
        <sz val="10"/>
        <rFont val="Cambria"/>
        <family val="1"/>
      </rPr>
      <t xml:space="preserve">
21/09/2006 - Interposto Agravo Regimental
</t>
    </r>
    <r>
      <rPr>
        <b/>
        <sz val="10"/>
        <rFont val="Cambria"/>
        <family val="1"/>
      </rPr>
      <t xml:space="preserve">09/12/2008 - Apresentado em mesa para julgamento
16/12/2008 - Agravo regimental não provido pela 1ª Turma
</t>
    </r>
    <r>
      <rPr>
        <sz val="10"/>
        <rFont val="Cambria"/>
        <family val="1"/>
      </rPr>
      <t xml:space="preserve">18/05/2009 - Opostos embargos de declaração
18/03/2011 - Apresentado em mesa para julgamento
23/03/2011 - Embargos rejeitados pela 1ª Turma
20/05/2011 - Opostos Embargos de Divergência
15/06/2011 - Distribuído ao Min. Gilmar Mendes
</t>
    </r>
    <r>
      <rPr>
        <b/>
        <sz val="10"/>
        <rFont val="Cambria"/>
        <family val="1"/>
      </rPr>
      <t>06/03/2013 - Inclusão em pauta (AgR-ED-EDv)</t>
    </r>
    <r>
      <rPr>
        <sz val="10"/>
        <rFont val="Cambria"/>
        <family val="1"/>
      </rPr>
      <t xml:space="preserve">
08/03/2013 - Pauta publicada no DJE - Plenário (PAUTA Nº 5/2013)
26/11/2014 - Suspenso o julgamento
18/12/2018 - Incluído no calendário de julgamento pelo Presidente (Data: 27/03/2019)
19/12/2018 - Calendário de julgamento publicado no DJe (DJe edição extra n. 273/2018)
27/03/2019 - Incluído no calendário de julgamento pelo Presidente (Data: 28/03/2019)
11/04/2019 - Incluído no calendário de julgamento pelo Presidente (Data: 21/08/2019)
16/04/2019 - Calendário de julgamento publicado no DJe (DJe n. 77/2019)
</t>
    </r>
    <r>
      <rPr>
        <b/>
        <sz val="10"/>
        <rFont val="Cambria"/>
        <family val="1"/>
      </rPr>
      <t>13/08/2019 - Inclusão em pauta (Julgamento Virtual: AI-AgR-ED-EDv-QO)</t>
    </r>
    <r>
      <rPr>
        <sz val="10"/>
        <rFont val="Cambria"/>
        <family val="1"/>
      </rPr>
      <t xml:space="preserve">
13/08/2019 - Inclusão na lista de julgamento (Julgamento Virtual: AI-AgR-ED-EDv-QO - Lista: 49-2019.GM)
15/08/2019 - Pauta publicada no DJE - Plenário (PAUTA Nº 77/2019)
23/08/2019 - Início do Julgamento Virtual
30/08/2019 - Fim do Julgamento Virtual
</t>
    </r>
    <r>
      <rPr>
        <b/>
        <sz val="10"/>
        <rFont val="Cambria"/>
        <family val="1"/>
      </rPr>
      <t>30/08/2019 - Questão de ordem resolvida pelo Plenário ("declarar a nulidade do julgamento iniciado em 26.11.2014 e respectivos atos posteriores")
25/10/2019 - Inclusão em pauta (Julgamento Virtual - AI-AgR-ED-EDv - Lista: 243-2019.GM)</t>
    </r>
    <r>
      <rPr>
        <sz val="10"/>
        <rFont val="Cambria"/>
        <family val="1"/>
      </rPr>
      <t xml:space="preserve">
29/10/2019 - Pauta publicada no DJE - Plenário (PAUTA Nº 115/2019)
08/11/2019 - Início do Julgamento Virtual
20/11/2019 - Fim do Julgamento Virtual
</t>
    </r>
    <r>
      <rPr>
        <b/>
        <sz val="10"/>
        <rFont val="Cambria"/>
        <family val="1"/>
      </rPr>
      <t>20/11/2019 - Embargos de Divergência providos pelo Plenário "para reformar o acórdão recorrido e, desde logo, dar provimento ao recurso extraordinário"</t>
    </r>
  </si>
  <si>
    <r>
      <t xml:space="preserve">16/08/2007 - Protocolado
17/08/2007 - Autuado
17/08/2007 - Dsitribuído ao Min. Joaquim Barbosa
23/11/2009 - Interposto Agravo Regimental
</t>
    </r>
    <r>
      <rPr>
        <b/>
        <sz val="10"/>
        <rFont val="Cambria"/>
        <family val="1"/>
      </rPr>
      <t xml:space="preserve">11/06/2013 - Agravo Regimental não conhecido pelo relator
</t>
    </r>
    <r>
      <rPr>
        <sz val="10"/>
        <rFont val="Cambria"/>
        <family val="1"/>
      </rPr>
      <t>26/06/2013 - Substituição do Relator, art. 38 do RISTF, pelo Min. Roberto Barroso</t>
    </r>
  </si>
  <si>
    <r>
      <t xml:space="preserve">05/07/2012 - Autuado
17/07/2012 - Distribuído ao Min. Celso de Mello
18/10/2012 - Parecer da PGR pelo desprovimento do agravo
</t>
    </r>
    <r>
      <rPr>
        <b/>
        <sz val="10"/>
        <rFont val="Cambria"/>
        <family val="1"/>
      </rPr>
      <t>08/11/2012 - Negado provimento ao agravo pelo relator</t>
    </r>
    <r>
      <rPr>
        <sz val="10"/>
        <rFont val="Cambria"/>
        <family val="1"/>
      </rPr>
      <t xml:space="preserve">
23/11/2012 - Interposto Agravo Regimental
</t>
    </r>
    <r>
      <rPr>
        <b/>
        <sz val="10"/>
        <rFont val="Cambria"/>
        <family val="1"/>
      </rPr>
      <t>26/02/2013 - Sobrestado</t>
    </r>
  </si>
  <si>
    <r>
      <t xml:space="preserve">01/06/2017 - Protocolado
21/06/2017 - Autuado
23/06/2017 - Distribuído ao Min. Celso de Mello
05/07/2017 - Parecer da PGR pelo sobrestamento
</t>
    </r>
    <r>
      <rPr>
        <b/>
        <sz val="10"/>
        <rFont val="Cambria"/>
        <family val="1"/>
      </rPr>
      <t>15/08/2017 - Sobrestado</t>
    </r>
  </si>
  <si>
    <r>
      <t xml:space="preserve">04/07/2017 - Protocolado
06/07/2017 - Autuado
06/07/2017 - Distribuído ao Min. Luiz Fux
</t>
    </r>
    <r>
      <rPr>
        <b/>
        <sz val="10"/>
        <rFont val="Cambria"/>
        <family val="1"/>
      </rPr>
      <t>01/08/2017 - Negado provimento ao agravo pelo relator</t>
    </r>
    <r>
      <rPr>
        <sz val="10"/>
        <rFont val="Cambria"/>
        <family val="1"/>
      </rPr>
      <t xml:space="preserve">
21/09/2017 - Interposto Agravo Regimental
</t>
    </r>
    <r>
      <rPr>
        <b/>
        <sz val="10"/>
        <rFont val="Cambria"/>
        <family val="1"/>
      </rPr>
      <t xml:space="preserve">26/09/2017 - Inclusão em pauta (Julgamento Virtual - Agravo)
</t>
    </r>
    <r>
      <rPr>
        <sz val="10"/>
        <rFont val="Cambria"/>
        <family val="1"/>
      </rPr>
      <t xml:space="preserve">28/09/2017 - Pauta publicada no DJE - 1ª Turma (PAUTA Nº 113/2017)
06/10/2017 - Início do Julgamento Virtual
10/10/2017 - Suspenso o julgamento (Vista ao Min. Alexandre de Moraes)
14/10/2017 - Fim do Julgamento Virtual
26/10/2017 - Devolução dos autos pelo Min. Alexandre de Moraes
</t>
    </r>
    <r>
      <rPr>
        <b/>
        <sz val="10"/>
        <rFont val="Cambria"/>
        <family val="1"/>
      </rPr>
      <t>31/10/2017 - Agravo regimental não provido pela 1ª Turma</t>
    </r>
    <r>
      <rPr>
        <sz val="10"/>
        <rFont val="Cambria"/>
        <family val="1"/>
      </rPr>
      <t xml:space="preserve">
29/01/2018 - Opostos embargos de divergência
</t>
    </r>
    <r>
      <rPr>
        <b/>
        <sz val="10"/>
        <rFont val="Cambria"/>
        <family val="1"/>
      </rPr>
      <t>25/04/2019 - Inadmitidos os embargos de divergência pelo relator</t>
    </r>
    <r>
      <rPr>
        <sz val="10"/>
        <rFont val="Cambria"/>
        <family val="1"/>
      </rPr>
      <t xml:space="preserve">
06/06/2019 - Interposto Agravo Regimental</t>
    </r>
  </si>
  <si>
    <r>
      <t xml:space="preserve">27/09/2018 - Protocolado
28/09/2019 - Autuado
28/09/2018 - Distribuído ao Min. Marco Aurélio
</t>
    </r>
    <r>
      <rPr>
        <b/>
        <sz val="10"/>
        <rFont val="Cambria"/>
        <family val="1"/>
      </rPr>
      <t xml:space="preserve">08/02/2019 - Homologada a desistência pelo relator
</t>
    </r>
    <r>
      <rPr>
        <sz val="10"/>
        <rFont val="Cambria"/>
        <family val="1"/>
      </rPr>
      <t xml:space="preserve">15/02/2019 - Opostos Embargos de Declaração
</t>
    </r>
    <r>
      <rPr>
        <b/>
        <sz val="10"/>
        <rFont val="Cambria"/>
        <family val="1"/>
      </rPr>
      <t>19/06/2019 - Embargos de Declaração não providos pelo relator</t>
    </r>
    <r>
      <rPr>
        <sz val="10"/>
        <rFont val="Cambria"/>
        <family val="1"/>
      </rPr>
      <t xml:space="preserve">
26/06/2019 - Interposto Agravo Regimental</t>
    </r>
  </si>
  <si>
    <r>
      <t xml:space="preserve">25/10/2018 - Protocolado
19/11/2018 - Autuado
23/11/2018 - Distribuído ao Min. Celso de Mello por prevenção (AI 854797)
</t>
    </r>
    <r>
      <rPr>
        <b/>
        <sz val="10"/>
        <rFont val="Cambria"/>
        <family val="1"/>
      </rPr>
      <t>13/02/2019 - Agravo provido pelo relator</t>
    </r>
    <r>
      <rPr>
        <sz val="10"/>
        <rFont val="Cambria"/>
        <family val="1"/>
      </rPr>
      <t xml:space="preserve">
27/03/2019 - Interposto Agravo Regimental</t>
    </r>
  </si>
  <si>
    <r>
      <t xml:space="preserve">21/03/2019 - Protocolado
27/03/2019 - Autuado
27/03/2019 - Registrado à Presidência
</t>
    </r>
    <r>
      <rPr>
        <b/>
        <sz val="10"/>
        <rFont val="Cambria"/>
        <family val="1"/>
      </rPr>
      <t>03/04/2019 - Negado seguimento ao agravo pela Presidência</t>
    </r>
    <r>
      <rPr>
        <sz val="10"/>
        <rFont val="Cambria"/>
        <family val="1"/>
      </rPr>
      <t xml:space="preserve">
06/05/2019 - Interposto Agravo Regimental
12/06/2019 - Distribuído ao Min. Ricardo Lewandowski
29/07/2019 - Parecer da PGR  pelo conhecimento e desprovimento do agravo para não conhecer do recurso extraordinário</t>
    </r>
  </si>
  <si>
    <r>
      <t xml:space="preserve">02/04/2019 - Protocolado
09/04/2019 - Autuado
09/04/2019 - Registrado à Presidência
09/10/2019 - Distribuído ao Min. Ricardo Lewandowski
</t>
    </r>
    <r>
      <rPr>
        <b/>
        <sz val="10"/>
        <rFont val="Cambria"/>
        <family val="1"/>
      </rPr>
      <t>21/11/2019 - Negado seguimento ao agravo pelo relator</t>
    </r>
  </si>
  <si>
    <r>
      <t xml:space="preserve">11/06/2019 - Protocolado
18/06/2019 - Autuado
18/06/2019 - Distribuído ao Min. Marco Aurélio
</t>
    </r>
    <r>
      <rPr>
        <b/>
        <sz val="10"/>
        <rFont val="Cambria"/>
        <family val="1"/>
      </rPr>
      <t>28/10/2019 - Agravo não conhecido pelo relator</t>
    </r>
  </si>
  <si>
    <r>
      <t xml:space="preserve">06/08/2019 - Protocolado
08/08/2019 - Autuado
14/08/2019 - Registrado à Presidência
</t>
    </r>
    <r>
      <rPr>
        <b/>
        <sz val="10"/>
        <rFont val="Cambria"/>
        <family val="1"/>
      </rPr>
      <t xml:space="preserve">20/08/2019 - Negado seguimento ao agravo pela Presidência
</t>
    </r>
    <r>
      <rPr>
        <sz val="10"/>
        <rFont val="Cambria"/>
        <family val="1"/>
      </rPr>
      <t xml:space="preserve">01/10/2019 - Interposto Agravo Regimental
</t>
    </r>
    <r>
      <rPr>
        <b/>
        <sz val="10"/>
        <rFont val="Cambria"/>
        <family val="1"/>
      </rPr>
      <t xml:space="preserve">15/10/2019 - Inclusão em pauta (Julgamento Virtual - Agravo)
</t>
    </r>
    <r>
      <rPr>
        <sz val="10"/>
        <rFont val="Cambria"/>
        <family val="1"/>
      </rPr>
      <t xml:space="preserve">17/10/2019 - Pauta publicada no DJE - Plenário (PAUTA Nº 108/2019)
25/10/2019 - Início do Julgamento Virtual
05/11/2019 - Fim do Julgamento Virtual
</t>
    </r>
    <r>
      <rPr>
        <b/>
        <sz val="10"/>
        <rFont val="Cambria"/>
        <family val="1"/>
      </rPr>
      <t>05/11/2019 - Agravo regimental não provido pelo Plenário Virtual</t>
    </r>
  </si>
  <si>
    <r>
      <t xml:space="preserve">08/08/2019 - Protocolado
12/08/2019 - Autuado
30/09/2019 - Distribuído ao Min. Luiz Fux
</t>
    </r>
    <r>
      <rPr>
        <b/>
        <sz val="10"/>
        <rFont val="Cambria"/>
        <family val="1"/>
      </rPr>
      <t>16/10/2019 - Negado provimento ao agravo pelo relator</t>
    </r>
  </si>
  <si>
    <r>
      <t xml:space="preserve">20/08/2019 - Protocolado
26/08/2019 - Autuado
12/09/2019 - Distribuído ao Min. Luiz Fux
</t>
    </r>
    <r>
      <rPr>
        <b/>
        <sz val="10"/>
        <rFont val="Cambria"/>
        <family val="1"/>
      </rPr>
      <t xml:space="preserve">30/09/2019 - Negado provimento ao agravo pelo relator
</t>
    </r>
    <r>
      <rPr>
        <sz val="10"/>
        <rFont val="Cambria"/>
        <family val="1"/>
      </rPr>
      <t xml:space="preserve">15/10/2019 - Interposto Agravo Regimental
</t>
    </r>
    <r>
      <rPr>
        <b/>
        <sz val="10"/>
        <rFont val="Cambria"/>
        <family val="1"/>
      </rPr>
      <t>08/11/2019 - Inclusão em pauta (1ª Turma - Julgamento Virtual - Agravo)</t>
    </r>
    <r>
      <rPr>
        <sz val="10"/>
        <rFont val="Cambria"/>
        <family val="1"/>
      </rPr>
      <t xml:space="preserve">
11/11/2019 - Pauta publicada no DJE - 1ª Turma (PAUTA Nº 162/2019)
22/11/2019 - Início do Julgamento Virtual</t>
    </r>
  </si>
  <si>
    <r>
      <t xml:space="preserve">05/09/2019 - Protocolado
13/09/2019 - Autuado
13/09/2019 - Distribuído ao Min. Roberto Barroso por prevenção (RE 599868)
</t>
    </r>
    <r>
      <rPr>
        <b/>
        <sz val="10"/>
        <rFont val="Cambria"/>
        <family val="1"/>
      </rPr>
      <t>07/10/2019 - Negado provimento ao agravo pelo relator</t>
    </r>
    <r>
      <rPr>
        <sz val="10"/>
        <rFont val="Cambria"/>
        <family val="1"/>
      </rPr>
      <t xml:space="preserve">
14/11/2019 - Interposto Agravo Regimental</t>
    </r>
  </si>
  <si>
    <r>
      <t xml:space="preserve">05/09/2019 - Protocolado
12/09/2019 - Autuado
19/09/2019 - Registrado à Presidência
</t>
    </r>
    <r>
      <rPr>
        <b/>
        <sz val="10"/>
        <rFont val="Cambria"/>
        <family val="1"/>
      </rPr>
      <t>26/09/2019 - Negado seguimento ao agravo pela Presidência</t>
    </r>
  </si>
  <si>
    <r>
      <t xml:space="preserve">06/09/2019 - Protocolado
11/09/2019 - Autuado
18/09/2019 - Registrado à Presidência
</t>
    </r>
    <r>
      <rPr>
        <b/>
        <sz val="10"/>
        <rFont val="Cambria"/>
        <family val="1"/>
      </rPr>
      <t>26/09/2019 - Negado seguimento ao agravo pela Presidência</t>
    </r>
  </si>
  <si>
    <r>
      <t xml:space="preserve">06/09/2019 - Protocolado
12/09/2019 - Autuado
18/09/2019 - Registrado à Presidência
</t>
    </r>
    <r>
      <rPr>
        <b/>
        <sz val="10"/>
        <rFont val="Cambria"/>
        <family val="1"/>
      </rPr>
      <t>26/09/2019 - Negado seguimento ao agravo pela Presidência</t>
    </r>
    <r>
      <rPr>
        <sz val="10"/>
        <rFont val="Cambria"/>
        <family val="1"/>
      </rPr>
      <t xml:space="preserve">
19/11/2019 - Interposto Agravo Regimental</t>
    </r>
  </si>
  <si>
    <r>
      <t>10/09/2019 - Protocolado
11/09/2019 - Autuado
20/09/2019 - Registrado à Presidência</t>
    </r>
    <r>
      <rPr>
        <b/>
        <sz val="10"/>
        <rFont val="Cambria"/>
        <family val="1"/>
      </rPr>
      <t xml:space="preserve">
30/09/2019 - Negado seguimento ao agravo pela Presidência
</t>
    </r>
    <r>
      <rPr>
        <sz val="10"/>
        <rFont val="Cambria"/>
        <family val="1"/>
      </rPr>
      <t xml:space="preserve">09/10/2019 - Interposto Agravo Regimental
</t>
    </r>
    <r>
      <rPr>
        <b/>
        <sz val="10"/>
        <rFont val="Cambria"/>
        <family val="1"/>
      </rPr>
      <t>25/10/2019 - Inclusão em pauta (Julgamento Virtual - Agravo)</t>
    </r>
    <r>
      <rPr>
        <sz val="10"/>
        <rFont val="Cambria"/>
        <family val="1"/>
      </rPr>
      <t xml:space="preserve">
29/10/2019 - Pauta publicada no DJE - Plenário (PAUTA Nº 115/2019)
08/11/2019 - Início do Julgamento Virtual
20/11/2019 - FIm do Julgamento Virtual
</t>
    </r>
    <r>
      <rPr>
        <b/>
        <sz val="10"/>
        <rFont val="Cambria"/>
        <family val="1"/>
      </rPr>
      <t>20/11/2019 - Agravo Regimental não conhecido pelo Plenário Virtual</t>
    </r>
  </si>
  <si>
    <r>
      <t xml:space="preserve">19/09/2019 - Protocolado
19/09/2019 - Autuado
01/10/2019 - Distribuído ao Min. Edson Fachin
</t>
    </r>
    <r>
      <rPr>
        <b/>
        <sz val="10"/>
        <rFont val="Cambria"/>
        <family val="1"/>
      </rPr>
      <t>24/10/2019 - Negado provimento ao agravo pelo relator</t>
    </r>
    <r>
      <rPr>
        <sz val="10"/>
        <rFont val="Cambria"/>
        <family val="1"/>
      </rPr>
      <t xml:space="preserve">
20/11/2019 - Interposto Agravo Regimental</t>
    </r>
  </si>
  <si>
    <r>
      <t xml:space="preserve">26/09/2019 - Protocolado
27/09/2019 - Autuado
07/10/2019 - Distribuído à Min. Rosa Weber
</t>
    </r>
    <r>
      <rPr>
        <b/>
        <sz val="10"/>
        <rFont val="Cambria"/>
        <family val="1"/>
      </rPr>
      <t>08/10/2019 - Negado seguimento ao agravo pela relatora</t>
    </r>
  </si>
  <si>
    <r>
      <t xml:space="preserve">15/10/2019 - Protocolado
15/10/2019 - Autuado
22/10/2019 - Distribuído ao Min. Gilmar Mendes 
</t>
    </r>
    <r>
      <rPr>
        <b/>
        <sz val="10"/>
        <rFont val="Cambria"/>
        <family val="1"/>
      </rPr>
      <t>24/10/2019 - Negado seguimento ao agravo pelo relator</t>
    </r>
  </si>
  <si>
    <r>
      <t xml:space="preserve">26/08/2019 - Protocolado
03/09/2019 - Autuado
25/09/2019 - Distribuído ao Min. Luiz Fux
</t>
    </r>
    <r>
      <rPr>
        <b/>
        <sz val="10"/>
        <rFont val="Cambria"/>
        <family val="1"/>
      </rPr>
      <t xml:space="preserve">30/09/2019 - Recurso não provido pelo relator
</t>
    </r>
    <r>
      <rPr>
        <sz val="10"/>
        <rFont val="Cambria"/>
        <family val="1"/>
      </rPr>
      <t xml:space="preserve">07/10/2019 - Opostos Embargos de Declaração
</t>
    </r>
    <r>
      <rPr>
        <b/>
        <sz val="10"/>
        <rFont val="Cambria"/>
        <family val="1"/>
      </rPr>
      <t xml:space="preserve">30/10/2019 -  Embargos de Declaração não providos pelo relator 
</t>
    </r>
    <r>
      <rPr>
        <sz val="10"/>
        <rFont val="Cambria"/>
        <family val="1"/>
      </rPr>
      <t>26/11/2019 - Interposto Agravo Regimental</t>
    </r>
  </si>
  <si>
    <r>
      <t xml:space="preserve">05/09/2019 - Protocolado
11/09/2019 - Autuado
23/09/2019 - Distribuído ao Min. Roberto Barroso
</t>
    </r>
    <r>
      <rPr>
        <b/>
        <sz val="10"/>
        <rFont val="Cambria"/>
        <family val="1"/>
      </rPr>
      <t xml:space="preserve">07/10/2019 - Negado provimento ao agravo pelo relator
</t>
    </r>
    <r>
      <rPr>
        <sz val="10"/>
        <rFont val="Cambria"/>
        <family val="1"/>
      </rPr>
      <t xml:space="preserve">14/10/2019 - Interposto Agravo Regimental
</t>
    </r>
    <r>
      <rPr>
        <b/>
        <sz val="10"/>
        <rFont val="Cambria"/>
        <family val="1"/>
      </rPr>
      <t xml:space="preserve">26/11/2019 - Inclusão em pauta (1ª Turma - Julgamento Virtual - Agravo)
</t>
    </r>
    <r>
      <rPr>
        <sz val="10"/>
        <rFont val="Cambria"/>
        <family val="1"/>
      </rPr>
      <t>28/11/2019 - Pauta publicada no DJE - 1ª Turma (PAUTA Nº 171/2019)</t>
    </r>
  </si>
  <si>
    <t>"Trata-se de agravo contra decisão que negou seguimento ao recurso extraordinário interposto em face de acórdão cuja ementa segue transcrita: 'Ação Anulatória de Débito Fiscal - IPTU dos exercícios de 2013 a 2015 - Imunidade e Isenção Tributária - Comarca de Diadema - Locação do imóvel para instalação de tempo religioso - Pretensão, voltada ao reconhecimento da imunidade abarcada pelo artigo 150, inciso VI, ‘b’, da Constituição Federal, bem como da isenção prevista pela Lei Municipal nº 240/2006 - Entidade religiosa que deve arcar com o IPTU previsto no contrato de locação, pois, na qualidade de locatária, não faz jus à imunidade tributária sobre o imóvel que não é de sua propriedade - Precedentes deste Tribunal de Justiça Sentença mantida - Recurso não provido' (pág. 85 do documento eletrônico 11). No RE, fundado no art. 102, III, a, da Constituição, alegou-se, em suma, ofensa ao art. 150, VI, b, da mesma Carta". (Trecho da decisão monocrática do Min. Ricardo Lewandowski).</t>
  </si>
  <si>
    <r>
      <t xml:space="preserve">19/09/2019 - Protocolado
20/09/2019 - Autuado
30/09/2019 - Distribuído ao Min. Ricardo Lewandowski
</t>
    </r>
    <r>
      <rPr>
        <b/>
        <sz val="10"/>
        <rFont val="Cambria"/>
        <family val="1"/>
      </rPr>
      <t>11/10/2019 - Negado seguimento ao agravo pelo relator</t>
    </r>
    <r>
      <rPr>
        <sz val="10"/>
        <rFont val="Cambria"/>
        <family val="1"/>
      </rPr>
      <t xml:space="preserve">
24/10/2019 - Interposto Agravo Regimental
</t>
    </r>
    <r>
      <rPr>
        <b/>
        <sz val="10"/>
        <rFont val="Cambria"/>
        <family val="1"/>
      </rPr>
      <t>08/11/2019 - Inclusão em pauta (2ª Tuma - Julgamento Virtual - Agravo)</t>
    </r>
    <r>
      <rPr>
        <sz val="10"/>
        <rFont val="Cambria"/>
        <family val="1"/>
      </rPr>
      <t xml:space="preserve">
11/11/2019 - Pauta publicada no DJE - 2ª Turma (PAUTA Nº 101/2019)
22/11/2019 -  Início do Julgamento Virtual
29/11/2019 - Fim do Julgamento Virtual
</t>
    </r>
    <r>
      <rPr>
        <b/>
        <sz val="10"/>
        <rFont val="Cambria"/>
        <family val="1"/>
      </rPr>
      <t>29/11/2019 - Agravo regimental não provido pela 2ª Turma (Virtual)</t>
    </r>
  </si>
  <si>
    <r>
      <t xml:space="preserve">25/01/2017 - Protocolado
31/01/2017 - Autuado
31/01/2017 - Distribuído ao Min. Roberto Barroso
</t>
    </r>
    <r>
      <rPr>
        <b/>
        <sz val="10"/>
        <rFont val="Cambria"/>
        <family val="1"/>
      </rPr>
      <t>11/05/2017 - Sobrestado</t>
    </r>
  </si>
  <si>
    <r>
      <t xml:space="preserve">03/04/2018 - Protocolado
05/04/2018 - Autuado
10/04/2018 - Distribuído ao Min. Celso de Mello
22/06/2018 - Redistribuído ao Min. Roberto Barroso (AI 675052)
</t>
    </r>
    <r>
      <rPr>
        <b/>
        <sz val="10"/>
        <rFont val="Cambria"/>
        <family val="1"/>
      </rPr>
      <t>30/08/2019 - Negado seguimento ao agravo pelo relator</t>
    </r>
    <r>
      <rPr>
        <sz val="10"/>
        <rFont val="Cambria"/>
        <family val="1"/>
      </rPr>
      <t xml:space="preserve">
24/09/2019 - Interposto Agravo Regimental
</t>
    </r>
    <r>
      <rPr>
        <b/>
        <sz val="10"/>
        <rFont val="Cambria"/>
        <family val="1"/>
      </rPr>
      <t>30/11/2019 - Agravo Regimental não conhecido pelo relator</t>
    </r>
  </si>
  <si>
    <r>
      <t xml:space="preserve">04/09/2018 - Protocolado
05/09/2018 - Autuado
05/09/2018 - Distribuído ao Min. Marco Aurélio
</t>
    </r>
    <r>
      <rPr>
        <b/>
        <sz val="10"/>
        <rFont val="Cambria"/>
        <family val="1"/>
      </rPr>
      <t>05/10/2018 - Agravo parcialmente provido pelo relator</t>
    </r>
    <r>
      <rPr>
        <sz val="10"/>
        <rFont val="Cambria"/>
        <family val="1"/>
      </rPr>
      <t xml:space="preserve">
31/10/2018 - Opostos Embargos de Declaração</t>
    </r>
  </si>
  <si>
    <r>
      <t xml:space="preserve">18/09/2019 - Protocolado
19/09/2019 - Autuado
20/09/2019 - Registrado à Presidência
</t>
    </r>
    <r>
      <rPr>
        <b/>
        <sz val="10"/>
        <rFont val="Cambria"/>
        <family val="1"/>
      </rPr>
      <t>18/11/2019 - Negado seguimento ao agravo pela Presidência</t>
    </r>
    <r>
      <rPr>
        <sz val="10"/>
        <rFont val="Cambria"/>
        <family val="1"/>
      </rPr>
      <t xml:space="preserve">
21/11/2019 - Petição de desistência</t>
    </r>
  </si>
  <si>
    <r>
      <t xml:space="preserve">04/02/2015 - Protocolado
05/02/2015 - Autuado
05/02/2015 - Distribuído ao Min. Roberto Barroso
</t>
    </r>
    <r>
      <rPr>
        <b/>
        <sz val="10"/>
        <rFont val="Cambria"/>
        <family val="1"/>
      </rPr>
      <t>24/08/2016 - Sobrestado</t>
    </r>
  </si>
  <si>
    <r>
      <t xml:space="preserve">28/09/2016 - Protocolado
30/09/2016 - Autuado
31/08/2018 - Distribuído ao Min. Celso de Mello
</t>
    </r>
    <r>
      <rPr>
        <b/>
        <sz val="10"/>
        <rFont val="Cambria"/>
        <family val="1"/>
      </rPr>
      <t>25/09/2018 - Agravo não conhecido pelo relator</t>
    </r>
    <r>
      <rPr>
        <sz val="10"/>
        <rFont val="Cambria"/>
        <family val="1"/>
      </rPr>
      <t xml:space="preserve">
22/10/2018 - Interposto Agravo Regimental</t>
    </r>
  </si>
  <si>
    <r>
      <t xml:space="preserve">17/04/2018 - Protocolado
18/04/2018 - Autuado
20/04/2018 - Distribuído ao Min. Marco Aurélio
</t>
    </r>
    <r>
      <rPr>
        <b/>
        <sz val="10"/>
        <rFont val="Cambria"/>
        <family val="1"/>
      </rPr>
      <t>10/09/2018 - Recurso parcialmente provido pelo relator</t>
    </r>
    <r>
      <rPr>
        <sz val="10"/>
        <rFont val="Cambria"/>
        <family val="1"/>
      </rPr>
      <t xml:space="preserve">
27/09/2018 - Interposto Agravo Regimental</t>
    </r>
  </si>
  <si>
    <r>
      <t xml:space="preserve">09/05/2019 - Protocolado
21/05/2019 - Autuado
21/05/2019 - Distribuído ao Min. Edson Fachin
</t>
    </r>
    <r>
      <rPr>
        <b/>
        <sz val="10"/>
        <rFont val="Cambria"/>
        <family val="1"/>
      </rPr>
      <t>30/10/2019 - Negado seguimento ao agravo pelo relator</t>
    </r>
  </si>
  <si>
    <r>
      <t xml:space="preserve">15/05/2019 - Protocolado
23/05/2019 - Autuado
23/05/2019 - Distribuído ao Min. Gilmar Mendes
</t>
    </r>
    <r>
      <rPr>
        <b/>
        <sz val="10"/>
        <rFont val="Cambria"/>
        <family val="1"/>
      </rPr>
      <t xml:space="preserve">29/05/2019 - Negado seguimento ao agravo pelo relator
</t>
    </r>
    <r>
      <rPr>
        <sz val="10"/>
        <rFont val="Cambria"/>
        <family val="1"/>
      </rPr>
      <t xml:space="preserve">24/06/2019 - Interposto Agravo Regimental 
</t>
    </r>
    <r>
      <rPr>
        <b/>
        <sz val="10"/>
        <rFont val="Cambria"/>
        <family val="1"/>
      </rPr>
      <t>20/08/2019 - Inclusão em pauta (2ª Turma - Julgamento Virtual - Agravo - Lista: 69-2019.GM)</t>
    </r>
    <r>
      <rPr>
        <sz val="10"/>
        <rFont val="Cambria"/>
        <family val="1"/>
      </rPr>
      <t xml:space="preserve">
20/08/2019 - Incluído na lista de julgamento
20/08/2019 - Retirado de pauta
</t>
    </r>
    <r>
      <rPr>
        <b/>
        <sz val="10"/>
        <rFont val="Cambria"/>
        <family val="1"/>
      </rPr>
      <t>20/08/2019 - Inclusão em pauta (2ª Turma - Julgamento Virtual - Agravo - Lista: 69-2019.GM)</t>
    </r>
    <r>
      <rPr>
        <sz val="10"/>
        <rFont val="Cambria"/>
        <family val="1"/>
      </rPr>
      <t xml:space="preserve">
20/08/2019 - Incluído na lista de julgamento
22/08/2019 - Pauta publicada no DJE - 2ª Turma (PAUTA Nº 64/2019)
30/08/2019 - Início do Julgamento Virtual
06/09/2019 - Fim do Julgamento Virtual
</t>
    </r>
    <r>
      <rPr>
        <b/>
        <sz val="10"/>
        <rFont val="Cambria"/>
        <family val="1"/>
      </rPr>
      <t>06/09/2019 - Agravo regimental não provido pela 2ª Turma (Virtual)</t>
    </r>
    <r>
      <rPr>
        <sz val="10"/>
        <rFont val="Cambria"/>
        <family val="1"/>
      </rPr>
      <t xml:space="preserve">
23/09/2019 - Opostos Embargos de Declaração
</t>
    </r>
    <r>
      <rPr>
        <b/>
        <sz val="10"/>
        <rFont val="Cambria"/>
        <family val="1"/>
      </rPr>
      <t>15/10/2019 - Inclusão em pauta (2ª Turma - Julgamento Virtual - AgR-ED - Lista: 213-2019.GM)</t>
    </r>
    <r>
      <rPr>
        <sz val="10"/>
        <rFont val="Cambria"/>
        <family val="1"/>
      </rPr>
      <t xml:space="preserve">
17/10/2019 - Pauta publicada no DJE - 2ª Turma (PAUTA Nº 91/2019)
25/10/2019 - Início do Julgamento Virtual
05/11/2019 - Fim do Julgamento Virtual
</t>
    </r>
    <r>
      <rPr>
        <b/>
        <sz val="10"/>
        <rFont val="Cambria"/>
        <family val="1"/>
      </rPr>
      <t>05/11/2019 - Embargos rejeitados pela 2ª Turma (Virtual)</t>
    </r>
  </si>
  <si>
    <r>
      <t xml:space="preserve">04/10/2019 - Protocolado
07/10/2019 - Autuado
16/10/2019 - Distribuído ao Min. Robaerto Barroso
</t>
    </r>
    <r>
      <rPr>
        <b/>
        <sz val="10"/>
        <rFont val="Cambria"/>
        <family val="1"/>
      </rPr>
      <t>22/10/2019 - Negado provimento ao agravo pelo relator</t>
    </r>
  </si>
  <si>
    <r>
      <t xml:space="preserve">07/10/2019 - Protocolado
07/10/2019 - Autuado
18/10/2019 - Distribuído ao Min. Celso de Mello
</t>
    </r>
    <r>
      <rPr>
        <b/>
        <sz val="10"/>
        <rFont val="Cambria"/>
        <family val="1"/>
      </rPr>
      <t xml:space="preserve">28/10/2019 - Agravo não conhecido pelo relator </t>
    </r>
  </si>
  <si>
    <r>
      <t xml:space="preserve">10/10/2019 - Protocolado
11/10/2019 - Autuado
21/10/2019 - Registrado à Presidência
</t>
    </r>
    <r>
      <rPr>
        <b/>
        <sz val="10"/>
        <rFont val="Cambria"/>
        <family val="1"/>
      </rPr>
      <t xml:space="preserve">04/11/2019 - Negado seguimento ao agravo pela Presidência
</t>
    </r>
    <r>
      <rPr>
        <sz val="10"/>
        <rFont val="Cambria"/>
        <family val="1"/>
      </rPr>
      <t>27/11/2019 - Interposto Agravo Regimental</t>
    </r>
  </si>
  <si>
    <r>
      <t xml:space="preserve">07/10/2019 - Protocolado
08/10/2019 - Autuado
17/10/2019 - Registrado à Presidência
</t>
    </r>
    <r>
      <rPr>
        <b/>
        <sz val="10"/>
        <rFont val="Cambria"/>
        <family val="1"/>
      </rPr>
      <t>21/10/2019 - Negado seguimento ao agravo pela Presidência</t>
    </r>
  </si>
  <si>
    <r>
      <t xml:space="preserve">12/06/2019 - Protocolado
17/06/2019 - Autuado
21/06/2019 - Distribuído ao Min. Alexandre de Moraes
</t>
    </r>
    <r>
      <rPr>
        <b/>
        <sz val="10"/>
        <rFont val="Cambria"/>
        <family val="1"/>
      </rPr>
      <t xml:space="preserve">24/06/2019 - Negado seguimento ao agravo pelo relator
</t>
    </r>
    <r>
      <rPr>
        <sz val="10"/>
        <rFont val="Cambria"/>
        <family val="1"/>
      </rPr>
      <t xml:space="preserve">10/09/2019 - Interposto agravo regimental
</t>
    </r>
    <r>
      <rPr>
        <b/>
        <sz val="10"/>
        <rFont val="Cambria"/>
        <family val="1"/>
      </rPr>
      <t xml:space="preserve">16/09/2019 - Inclusão em pauta (1ª Turma - Julgamento Virtual - Agravo)
</t>
    </r>
    <r>
      <rPr>
        <sz val="10"/>
        <rFont val="Cambria"/>
        <family val="1"/>
      </rPr>
      <t xml:space="preserve">18/09/2019 - Pauta publicada no DJE - 1ª Turma (PAUTA Nº 128/2019)
27/09/2019 - Início do Julgamento Virtual
04/10/2019 - Fim do Julgamento Virtual
</t>
    </r>
    <r>
      <rPr>
        <b/>
        <sz val="10"/>
        <rFont val="Cambria"/>
        <family val="1"/>
      </rPr>
      <t>04/10/2019 - Agravo regimental não provido pela 1ª Turma (Virtual)</t>
    </r>
  </si>
  <si>
    <r>
      <t xml:space="preserve">08/12/2018 - Protocolado
08/12/2018 - Autuado
10/12/2018 - Distribuído ao Min. Luiz Fux
</t>
    </r>
    <r>
      <rPr>
        <b/>
        <sz val="10"/>
        <rFont val="Cambria"/>
        <family val="1"/>
      </rPr>
      <t xml:space="preserve">11/12/2018 - Liminar indeferida pelo relator
19/08/2019 - Negado seguimento à ação pelo relator
</t>
    </r>
    <r>
      <rPr>
        <sz val="10"/>
        <rFont val="Cambria"/>
        <family val="1"/>
      </rPr>
      <t>09/09/2019 - Interposto Agravo Regimental</t>
    </r>
  </si>
  <si>
    <r>
      <t xml:space="preserve">16/07/2014 - Protocolado
16/07/2014 - Autuado
16/07/2014 - Distribuído ao Min. Gilmar Mendes
</t>
    </r>
    <r>
      <rPr>
        <b/>
        <sz val="10"/>
        <rFont val="Cambria"/>
        <family val="1"/>
      </rPr>
      <t xml:space="preserve">23/07/2014 - Liminar deferida pela Vice-Presidência
</t>
    </r>
    <r>
      <rPr>
        <sz val="10"/>
        <rFont val="Cambria"/>
        <family val="1"/>
      </rPr>
      <t xml:space="preserve">27/08/2014 - Interposto Agravo Regimental
09/03/2017 - Parecer da PGR pela denegação da segurança
</t>
    </r>
    <r>
      <rPr>
        <b/>
        <sz val="10"/>
        <rFont val="Cambria"/>
        <family val="1"/>
      </rPr>
      <t>24/11/2017 - Ação parcialmente provida pelo relator</t>
    </r>
    <r>
      <rPr>
        <sz val="10"/>
        <rFont val="Cambria"/>
        <family val="1"/>
      </rPr>
      <t xml:space="preserve">
</t>
    </r>
    <r>
      <rPr>
        <b/>
        <sz val="10"/>
        <rFont val="Cambria"/>
        <family val="1"/>
      </rPr>
      <t>30/11/2017 - Declaração de impedimento do Min. Gilmar Mendes, que tornou sem efeito sua decisão anterior</t>
    </r>
    <r>
      <rPr>
        <sz val="10"/>
        <rFont val="Cambria"/>
        <family val="1"/>
      </rPr>
      <t xml:space="preserve">
05/12/2017 - Redistribuído ao Min. Luiz Fux
26/03/2018 - Redistribuído à Min. Rosa Weber</t>
    </r>
  </si>
  <si>
    <r>
      <t xml:space="preserve">18/06/2009 - Protocolado
18/06/2009 - Autuado
19/06/2009 - Distribuído ao Min. Ricardo Lewandowski
</t>
    </r>
    <r>
      <rPr>
        <b/>
        <sz val="10"/>
        <rFont val="Cambria"/>
        <family val="1"/>
      </rPr>
      <t xml:space="preserve">23/06/2009 - Liminar indeferida pelo relator
12/05/2010 - Denegada a ordem pelo relator
</t>
    </r>
    <r>
      <rPr>
        <sz val="10"/>
        <rFont val="Cambria"/>
        <family val="1"/>
      </rPr>
      <t xml:space="preserve">24/05/2010 - Interposto Agravo Regimental
28/05/2010 - Interposto Agravo Regimental
</t>
    </r>
    <r>
      <rPr>
        <b/>
        <sz val="10"/>
        <rFont val="Cambria"/>
        <family val="1"/>
      </rPr>
      <t>29/11/2011 - Apresentado em mesa para julgamento</t>
    </r>
    <r>
      <rPr>
        <sz val="10"/>
        <rFont val="Cambria"/>
        <family val="1"/>
      </rPr>
      <t xml:space="preserve">
29/05/2012 - Retirado de mesa
</t>
    </r>
    <r>
      <rPr>
        <b/>
        <sz val="10"/>
        <rFont val="Cambria"/>
        <family val="1"/>
      </rPr>
      <t xml:space="preserve">30/05/2012 - Reconsideração da "decisão, a fim de submeter a matéria ao Plenário da Corte"
</t>
    </r>
    <r>
      <rPr>
        <sz val="10"/>
        <rFont val="Cambria"/>
        <family val="1"/>
      </rPr>
      <t>16/06/2015 - Substituição do Relator, art. 38 do RISTF, pelo Min. Edson Fachin</t>
    </r>
  </si>
  <si>
    <r>
      <t xml:space="preserve">23/08/2019 - Protocolado
26/08/2019 - Autuado
26/08/2019 - Distribuído ao Min. Alexandre de Moraes
</t>
    </r>
    <r>
      <rPr>
        <b/>
        <sz val="10"/>
        <color rgb="FF000000"/>
        <rFont val="Cambria"/>
        <family val="1"/>
      </rPr>
      <t>06/11/2019 - Extinto o processo pelo relator</t>
    </r>
  </si>
  <si>
    <r>
      <t xml:space="preserve">30/10/2019 - Protocolado
04/11/2019 - Autuado
05/11/2019 - Distribuído à Min. Cármen Lúcia
08/11/2019 - Opostos Embargos de Declaração
</t>
    </r>
    <r>
      <rPr>
        <b/>
        <sz val="10"/>
        <color rgb="FF000000"/>
        <rFont val="Cambria"/>
        <family val="1"/>
      </rPr>
      <t>12/11/2019 - Embargos de Declaração considerados prejudicados pela relatora</t>
    </r>
  </si>
  <si>
    <r>
      <t>09/09/2019 - Protocolado
10/09/2019 - Autuado
10/09/2019 - Distribuído à Min. Cármen Lúcia</t>
    </r>
    <r>
      <rPr>
        <b/>
        <sz val="10"/>
        <color rgb="FF000000"/>
        <rFont val="Cambria"/>
        <family val="1"/>
      </rPr>
      <t xml:space="preserve">
18/09/2019 - Negado seguimento à petição pela relatora</t>
    </r>
    <r>
      <rPr>
        <sz val="10"/>
        <color rgb="FF000000"/>
        <rFont val="Cambria"/>
        <family val="1"/>
      </rPr>
      <t xml:space="preserve">
11/10/2019 - Interposto Agravo Regimental</t>
    </r>
  </si>
  <si>
    <r>
      <t xml:space="preserve">14/04/2009 - Protocolado
15/04/2009 - Registrado à Comissão de Jurisprudência
15/04/2009 - Autuado
28/03/2012 - Registrado à Presidência
</t>
    </r>
    <r>
      <rPr>
        <b/>
        <sz val="10"/>
        <color rgb="FF000000"/>
        <rFont val="Cambria"/>
        <family val="1"/>
      </rPr>
      <t>12/08/2013 - Sobrestado</t>
    </r>
  </si>
  <si>
    <r>
      <t xml:space="preserve">17/05/2019 - Protocolado
20/05/2019 - Autuado
20/05/2019 - Distribuído à Min. Rosa Weber
</t>
    </r>
    <r>
      <rPr>
        <b/>
        <sz val="10"/>
        <color rgb="FF000000"/>
        <rFont val="Cambria"/>
        <family val="1"/>
      </rPr>
      <t>30/10/2013 - Liminar deferida pela relatora
14/11/2016 - Ação julgada improcedente pela relatora</t>
    </r>
    <r>
      <rPr>
        <sz val="10"/>
        <color rgb="FF000000"/>
        <rFont val="Cambria"/>
        <family val="1"/>
      </rPr>
      <t xml:space="preserve">
14/02/2017 - Interposto Agravo Regimental</t>
    </r>
  </si>
  <si>
    <r>
      <t xml:space="preserve">24/08/2018 - Protocolado
24/08/2018 - Autuado
24/08/2018 - Distribuído ao Min. Edson Fachin
</t>
    </r>
    <r>
      <rPr>
        <b/>
        <sz val="10"/>
        <color rgb="FF000000"/>
        <rFont val="Cambria"/>
        <family val="1"/>
      </rPr>
      <t>28/09/2018 - Liminar deferida pelo relator
26/09/2019 - Negado seguimento à ação pelo relator</t>
    </r>
    <r>
      <rPr>
        <sz val="10"/>
        <color rgb="FF000000"/>
        <rFont val="Cambria"/>
        <family val="1"/>
      </rPr>
      <t xml:space="preserve">
04/10/2019 - Interposto Agravo Regimental</t>
    </r>
  </si>
  <si>
    <r>
      <t xml:space="preserve">05/11/2019 - Protocolado
06/11/2019 - Autuado
06/11/2019 - Distribuído ao Min. Ricardo Lewandowski
</t>
    </r>
    <r>
      <rPr>
        <b/>
        <sz val="10"/>
        <color rgb="FF000000"/>
        <rFont val="Cambria"/>
        <family val="1"/>
      </rPr>
      <t>08/11/2019 - Negado seguimento à reclamação pelo relator</t>
    </r>
  </si>
  <si>
    <r>
      <t xml:space="preserve">"Trata-se a presente de ação anulatória através da qual a ora recorrente pretende ver declarado o seu direito à IMUNIDADE TRIBUTÁRIA ao recolhimento das contribuições sociais previdenciárias patronais arrecadadas pelo recorrido (INSS), com base noa rtigo 195, § 7º, da Constituição Federal de 1988, aplicando-se ao caso o artigo 14 do Código Tributário Nacioanl como sua norma regulamentadora, em vista do que dispõe o artigo 146, II, da CF/88, e, consequentemente, anulado o débito consubstanciado nos autos da NFLD nº 32.725.284-7" (Trecho do RExt).
Discussão da Repercussão Geral: </t>
    </r>
    <r>
      <rPr>
        <b/>
        <sz val="10"/>
        <color rgb="FF000000"/>
        <rFont val="Cambria"/>
        <family val="1"/>
      </rPr>
      <t>"Recurso extraordinário em que se discute, à luz dos artigos 146, II; e 195, § 7º, da Constituição Federal, a constitucionalidade, ou não, do art. 55 da Lei nº 8.212/91, que dispõe sobre as exigências para a concessão de imunidade tributária às entidades beneficentes de assistência social".</t>
    </r>
  </si>
  <si>
    <r>
      <t xml:space="preserve">"Trata-se de ação declaratória em que a Recorrente, entidade beneficente sem fins lucrativos (situação devidamente comprovada por meio de laudo pericial e reconhecida tanto em 1ª instância, como no Tribunal a quo), pretendo a declaração da inexistência de relação jurídico-tributária, que a obrigue ao recolhimento do ICMS sobre as operações de 'venda' de remédios e livros, que realiza a seus associados. Seu pleito estriba-se na imunidade prevista nas alíneas 'c' e 'd', de inciso IV, do artigo 150, da Constituição Federal" (Trecho do RExt).
Discussão da Repercussão Geral: </t>
    </r>
    <r>
      <rPr>
        <b/>
        <sz val="10"/>
        <color rgb="FF000000"/>
        <rFont val="Cambria"/>
        <family val="1"/>
      </rPr>
      <t>"Recurso extraordinário em que se discute, à luz do art. 150, VI, c, da Constituição Federal, a aplicação, ou não, da imunidade tributária conferida às entidades beneficentes de assistência social, às operações de venda de medicamentos por instituição voltada à concessão de benefícios a classe profissional, no caso, a Caixa de Assistência dos Advogados de Minas Gerais".</t>
    </r>
  </si>
  <si>
    <r>
      <t xml:space="preserve">"O presente feito foi inaugurado pelo sindicato impetrante, contra a cobrança do IOF, prevista pelo artigo 18 da Lei 8.088/90, alegando ser beneficiária da imunidade prevista no artigo 150, VI, alínea 'c, da Constituição Federal, tendo obtido sentença de procedência, que foi objeto de apelação pela União Federal. O v. acórdão recorrido manteve a decisão apelada sob o fundamento de que a imunidade concedida à entidades sindicais abrangeria também o IOF sobre operações financeiras, porque estas, tendo em vista a realidade econômica estabelecida na época, de inflação galopante' seria um meio de preseNar o patrimônio público, e que seria 'dever da autarquia mantê-lo íntegro, para a consecução de seus objetivos sociais e educacionais'" (Trecho do RExt). 
Discussão da Repercussão Geral: </t>
    </r>
    <r>
      <rPr>
        <b/>
        <sz val="10"/>
        <color rgb="FF000000"/>
        <rFont val="Cambria"/>
        <family val="1"/>
      </rPr>
      <t>"Recurso extraordinário em que se discute, à luz do art. 150, VI, c, da Constituição Federal, a constitucionalidade, ou não, da incidência do IOF sobre as operações financeiras de curto prazo realizadas por partidos políticos, entidades sindicais, instituições de educação e de assistência social sem fins lucrativos, beneficiários de imunidade quanto ao referido imposto".</t>
    </r>
  </si>
  <si>
    <r>
      <t>"A Agravante, na qualidade de entidade de assistência social devidamente certificada e atestada pelos órgãos executivos competentes, teve reconhecido seu direito líquido e certo à imunidade tributária em Mandado de Segurança Preventivo (fls. 2/385), em relação ao Imposto de Importação (II) e ao Imposto sobre Produtos Industrializados (IPI), eventualemte incidentes na importação de bens para uso próprio (grande parte recebidos em doação), visando dar cumprimento às suas finalidades institucionais. Em sede de Apelação e Remessa Oficial (fls. 464/474), a Sexta Turma do Tribunal Regional Federal da 3ª Região, em decisão contrária a própria jurisprudência dominante daquela COrte, decidiu dar provimento aos recursos (fls. 561/573), sob o argumento de que pelo 'cotejo entre os objetivos da assistência social, constitucionalmente delineados e as finalidades a que se dedica a Impetrante, verifica-se não haver correspondência que possa conduzir à conclusão de que esta reveste a natureza de instituição dedicada à assistência social'" (Trecho do agravo).
Discussão da Repercussão Geral:</t>
    </r>
    <r>
      <rPr>
        <b/>
        <sz val="10"/>
        <color rgb="FF000000"/>
        <rFont val="Cambria"/>
        <family val="1"/>
      </rPr>
      <t xml:space="preserve"> "Recurso extraordinário em que se discute, à luz dos artigos 19, II; 150, VI, c, § 4º; e 203, da Constituição Federal, se a atividade filantrópica executada com fundamento em preceitos religiosos (ensino, caridade e divulgação dogmática) caracteriza-se, ou não, como assistência social, nos termos dos artigos 194 e 203, da Constituição Federal, para fins de incidência da imunidade tributária relativamente ao imposto de importação".</t>
    </r>
  </si>
  <si>
    <r>
      <t xml:space="preserve">"A Recorrente é cooperativa de trabalho, constituída nos moldes da Lei nº 5.764/71. Sendo assim, esteve sujeita à contribuição prevista no artigo 1º, inciso II, da Lei Complementar nº 84/96 que foi vigente até o advento da Lei nº 9.876/99. Ocorre que a contribuição não se compatibiliza com a natureza ontológica das cooperativas, violando inúmeros preceitos da Constituição Federal, do Código Tributário Nacional e da Lei das Cooperativas. No presente Recurso, a violação do v. acórdão à Constituição da República a que se visa a atacar refere-se aos artigos 146, 111, e 154, I, da Lei Maior" (Trecho do RExt).
Discussão da Repercussão Geral: </t>
    </r>
    <r>
      <rPr>
        <b/>
        <sz val="10"/>
        <color rgb="FF000000"/>
        <rFont val="Cambria"/>
        <family val="1"/>
      </rPr>
      <t>"Recurso extraordinário em que se discute, à luz dos artigos 146, III, 'c', 154, I, e 172, §2º, da Constituição Federal, bem como do art. 1º, II, da LC 84/96, a possibilidade, ou não, de inclusão, na base de cálculo de contribuição para o financiamento da seguridade social – COFINS, dos valores recebidos pelas cooperativas, provenientes de terceiros tomadores de serviços ou adquirentes das mercadorias vendidas por seus associados".</t>
    </r>
  </si>
  <si>
    <r>
      <t xml:space="preserve">"Trata-se de recurso extraordinário interposto em face de acórdão que julgou parcialmente procedente a apelação do contribuinte, interposta contra sentença denegatória da segurança pleiteada . Em sua petição inicial, pleiteou a cooperativa a não submissão à retenção na fonte referentes ao PIS, a COFINS e a CSL, previsto no art. 30, da Lei nO 10.833/2003, ao argumento de que os atos cooperativos estão fora do campo de inddênda de tais exações. A r. sentença denegou a segurança, tendo a ora recorrida interposto recurso de apelação. O v. acórdão deu pardal provimento ao apelo, para declarar a não inddência do PIS, da COFINS e da CSL e da respectiva retenção na fonte, relativamente aos atos cooperativos próprios, que, nos casos das cooperativas médicas, tal como a ora recorrida, corresponderia ao 'resultado econômico da prestação de serviço a usuãrio (cliente), através de médico cooperado', que, ao sentir do Tribunal a quo, 'deve ser entendido como ato cooperativo típico, portanto, [ora do campo de incidênda da indigitada exação'. A FAZENDA NACIONAL opôs os embargos de declaração, com o objetivo de suprir erro material, vido surgido no próprio acórdão de fls. 183 relativamente à ofensa ao art. 97, da Constituição, bem como omissão atinente aos aspectos constitudonais e infraconstitucionais da controvérsia. O Tribunal a quo, contudo, através do v. acórdão de fls. , apenas sanou o erro material existente, mas rejeitou os embargos de declaração, negando-se a suprir as omissões apontadas relativamente ao vício surgido no próprio acórdão e aos aspectos constitucionais e infra constitucionais da demanda. Diante da manifesta contrariedade a dispositivos da Constituição Federal de 1988 perpetrada pelo v. acórdão de fls. 183, complementado pelo v. acórdão de fls. 205, a FAZENDA NACIONAL interpõe o presente recurso extraordinário, que deverá ser conhecido e provido por esta Corte, consoante restará abaixo demonstrado" (Trecho do RExt). 
Discussão da Repercussão Geral: </t>
    </r>
    <r>
      <rPr>
        <b/>
        <sz val="10"/>
        <color rgb="FF000000"/>
        <rFont val="Cambria"/>
        <family val="1"/>
      </rPr>
      <t>"Recurso extraordinário em que se discute, à luz dos artigos 5º, XVIII; 146, III, c; 194, parágrafo único, V; 195, caput, e I, a, b e c e § 7º; e 239 da Constituição Federal, a possibilidade de lei dispor sobre a incidência, ou não, de COFINS, PIS e CSLL sobre o produto de ato cooperado ou cooperativo em face dos conceitos constitucionais relativos ao cooperativismo: 'ato cooperativo', 'receita da atividade cooperativa' e 'cooperado'”</t>
    </r>
    <r>
      <rPr>
        <sz val="10"/>
        <color rgb="FF000000"/>
        <rFont val="Cambria"/>
        <family val="1"/>
      </rPr>
      <t>.</t>
    </r>
  </si>
  <si>
    <r>
      <t xml:space="preserve">Discussão da Repercussão Geral: </t>
    </r>
    <r>
      <rPr>
        <b/>
        <sz val="10"/>
        <color rgb="FF000000"/>
        <rFont val="Cambria"/>
        <family val="1"/>
      </rPr>
      <t>"Recurso extraordinário em que se discute, à luz dos arts. 2º, 5º, II, XXXVI, LIV e LV e 97 da Constituição federal, a licitude da contratação de mão-de-obra terceirizada, para prestação de serviços relacionados com a atividade-fim da empresa tomadora de serviços, haja vista o que dispõe a Súmula 331 do Tribunal Superior do Trabalho e o alcance da liberdade de contratar na esfera trabalhista".</t>
    </r>
  </si>
  <si>
    <r>
      <t xml:space="preserve">"Trata-se de recurso extraordinário representativo do Tema 825 da Repercussão Geral: possibilidade de os Estados-Membros fazerem uso de sua competência legislativa plena, com fulcro no art. 24, § 3º, da Constituição e no art. 34, § 3º, do ADCT, ante a omissão do legislador nacional em estabelecer as normas gerais pertinentes à competência para instituir o Imposto sobre Transmissão Causa Mortis ou Doação de quaisquer Bens ou Direitos (ITCMD), nas hipóteses previstas no art. 155, § 1º, III, 'a' e 'b', da Lei Maior. A irresignação da Fazenda do Estado de São Paulo, calcada no art. 102, III, alínea “a”, da Carta Magna, volta-se contra acórdão do Tribunal Estadual que manteve o deferimento da ordem pleiteada em mandado de segurança por Vanessa Regina Andreatta, afastada a incidência do Imposto sobre a Transmissão de Bens Causa Mortis (ITCMD) em relação a apartamento herdado pela impetrante, sito na cidade italiana de Treviso, e certa quantia em euros. Eis a ementa do julgado: MANDADO DE SEGURANÇA – ADEQUAÇÃO. Evidenciada documentalmente a questão de fato, adequada a via mandamental. Existência de direito líquido e certo é matéria de mérito. Preliminar afastada. ITCMD. Incidência sobre doação de bem imóvel localizado no exterior. Descabimento. Exigência constitucional de leicomplementar (art. 155, § 1º, III) ainda não editada. Omissão legislativa que não pode ser suprida pelos Estados-Membros. Precedentes. Recursos não providos. Alega o ente público violação aos arts. 155, I, § 1º, II e III, 'b', e 24, I, § 3º, da Constituição e ao art. 34, §§ 3º e 4º, do Ato das Disposições Constitucionais Transitórias. Afirma possuir competência plena para instituir o tributo questionado e as respectivas regras de incidência, dado inexistir a referida lei complementar, a quem caberia apenas a definição de normas gerais sobre a matéria. Em contrarrazões, alega a recorrida a inconstitucionalidade do art. 4º, I, alínea 'a', e II, alínea 'b', da Lei Estadual 10.705/2000, replicado no Decreto 46.655/2002, já que teria usurpado a competência federal exclusiva para a edição da lei complementar sobre a instituição da exação nas hipóteses com conexão internacional, não estando abrangida pela autorização para a produção de normas supletivas pelos Estados. Entendimento contrário, consoante defende, autorizaria que lei ordinária estadual exercesse o papel de lei complementar nacional, o que não se coadunaria com o desenho constitucional" (Trecho do parecer da PGR).
Discussão da Repercussão Geral: </t>
    </r>
    <r>
      <rPr>
        <b/>
        <sz val="10"/>
        <color rgb="FF000000"/>
        <rFont val="Cambria"/>
        <family val="1"/>
      </rPr>
      <t>"Recurso extraordinário em que se discute, à luz dos arts. 24, I, e § 3º, e 155, I, e § 1º, II e III, b, da Constituição Federal e do art. 34, § 3º e § 4º, do ADCT, a possibilidade de os Estados-membros fazerem uso de sua competência legislativa plena, com base no art. 24, § 3º, da CF e no art. 34, § 3º, do ADCT, ante a omissão do legislador nacional em estabelecer as normas gerais pertinentes à competência para instituir o Imposto sobre Transmissão Causa Mortis ou Doação de quaisquer Bens ou Direitos – ITCMD, nas hipóteses previstas no art. 155, § 1º, III, a e b, da Lei Maior".</t>
    </r>
  </si>
  <si>
    <r>
      <t xml:space="preserve">"Trata-se de recurso extraordinário fundado no art. 102–III–a da Constituição e representativo do Tema 899 da Repercussão Geral: prescritibilidade da pretensão de ressarcimento ao erário fundada em decisão de Tribunal de Contas. A irresignação da União é contra acórdão do Tribunal Regional Federal da 5.ª Região, em ação de execução de título condenatório do Tribunal de Contas da União, que reconheceu a prescrição do crédito, e, mantendo os termos da sentença, extinguiu o processo, em suposta ofensa ao art. 37–§5.º da Constituição. A União apoia-se na jurisprudência dominante da Suprema Corte, 'materializada no julgamento do MS 26.210', para afirmar que a aplicação do art. 40–§4.º da Lei 6.830/1980, com a redação dada pela Lei 11.051/2004 – que trata da declaração da prescrição tributária de ofício da execução de título extrajudicial –, redunda em abstração do texto constitucional quando ocorre em processo de execução de título condenatório de Corte de Contas, que visa ao ressarcimento do erário em razão de ilícitos. Certificada a não apresentação de contrarrazões, o recurso extraordinário teve trânsito inicialmente obstado na Suprema Corte, decisão ulteriormente superada pelo reconhecimento da repercussão geral, em pronunciamento assim ementado: ADMINISTRATIVO. RECURSO EXTRAORDINÁRIO. EXECUÇÃO FUNDADA EM ACÓRDÃO PROFERIDO PELO TRIBUNAL DE CONTAS DA UNIÃO. PRETENSÃO DE RESSARCIMENTO AO ERÁRIO. PRESCRITIBILIDADE (ART. 37, §5.º, DA CONSTITUIÇÃO FEDERAL). REPERCUSSÃO GERAL CONFIGURADA. 1. Possui repercussão geral a controvérsia relativa à prescritibilidade da pretensão de ressarcimento ao erário fundada em decisão de Tribunal de Contas. 2. Repercussão geral reconhecida. (DJe 14 jun. 2016.) Habilitou-se como amicus curiae o Tribunal de Contas da União e determinou-se a suspensão do processamento de demandas análogas no território nacional" (Trecho do parecer da PGR).
Discussão da Repercussão Geral: </t>
    </r>
    <r>
      <rPr>
        <b/>
        <sz val="10"/>
        <color rgb="FF000000"/>
        <rFont val="Cambria"/>
        <family val="1"/>
      </rPr>
      <t>"Recurso extraordinário em que se discute o alcance da regra estabelecida no art. 37, 5º, da Constituição Federal, relativamente a pretensões de ressarcimento ao erário fundadas em decisões de Tribunal de Contas".</t>
    </r>
  </si>
  <si>
    <r>
      <t xml:space="preserve">"Cuida-se de Ação Direta de Inconstitucionalidade, requerida pelo Exmo. Procurador Geral de Justiça de São Paulo, objetivando a declaração, em sede de controle concentrado, de suposta inconstitucionalidade de dispositivos da Lei Orgânica do Município de São Paulo (arts. 54 e 55), bem assim, da Lei Municipal que os regulamentou (Lei 13.881, de 30.07.2004); todos relativos à criação e implantação de Conselho de Representantes municipais na referida Capital. Para tanto, alegou, em apressada síntese, que as disposições atacadas não resistiriam ao contraste com os 'artigos 24, § 2°., lI, 37, 39, 47, II 144 e, ainda, os artigos 13 § 2°., e 150, todos da Constituição do Estado de São Paulo'. Conhecendo da argüição, o C. Órgão Especial do E. Tribunal de Justiça de São Paulo, à unanimidade de votos, houve por bem julgá-la procedente. Aos r. termos do V. Acórdão, este recorrente opôs Embargos de Declaração, visando à superação de omissão e ao préquestionamento da matéria constitucional dele emergente, em especial, tendo presente intercorrente ofensa aos arts. 1°., caput; 2°.; 29, caput e inciso XI; 30, inciso I; 31, § 3°.; 61, caput; e 74, § 2°., todos da Constituição da República. Embargos rejeitados consoante decisão de fls., vem, destarte, o Presidente da Câmara Municipal de São Paulo, interpor o presente RECURSO EXTRAORDINÁRIO-, -objetivando-com este a inteira nulidade do v. Acórdão ante a insuficiência de sua fundamentação (art. 5°. LV e 93, IX - CR/1988), ou, caso superada a matéria preliminar, requerer seja ele no mérito conhecido de sorte a que, provido, suceda a improcedência da argüição e o restabelecimento da vontade dos munícipes sob o signo da eficácia dos retro-citados dispositivos da Constituição da República" (Trecho do RExt). 
Discussão da Repercussão Geral: </t>
    </r>
    <r>
      <rPr>
        <b/>
        <sz val="10"/>
        <color rgb="FF000000"/>
        <rFont val="Cambria"/>
        <family val="1"/>
      </rPr>
      <t>"Recurso extraordinário no qual se examina, à luz dos artigos 1º, cabeça, 2º, 29, cabeça e inciso XI, 30, inciso I, 31, § 3º, 61, cabeça, e 74, § 2º, da Constituição Federal, a validade de lei de iniciativa parlamentar por meio da qual criado conselho popular com atribuição de participar do planejamento municipal, fiscalizar a respectiva execução e opinar sobre questões consideradas relevantes".</t>
    </r>
  </si>
  <si>
    <t>23/11/2008 - CONFENEN - Confederação Nacional dos Estabelecimentos de Ensino: deferido
17/04/2009 - ABMES - Associação Brasileira de Mantenedoras do Ensino Superior: indeferido
09/03/2012 - Instituto Corpore para o Desenvolvimento da Qualidade de Vida: indeferido
10/05/2013 - ABIMO - Associação Brasileira da Indústria de Artigos e Equipamentos Médicos, Odontológicos, Hospitalares e de Laboratórios: indeferido
09/02/2014 - CFOAB - Conselho Federal da Ordem dos Advogados do Brasil: deferido (como terceiro interessado)
30/06/2016 - Fundação Armando Álvares Penteado: deferido (como terceiro interessado)
20/08/2016 - Febasp – Associação Civil: indeferido
09/10/2017 - CNS - Confederação Nacional da Saúde, Hospitais, Estabelecimentos e Serviços: deferido</t>
  </si>
  <si>
    <r>
      <t xml:space="preserve">08/05/2009 - Protocolado
21/05/2009 - Autuado
21/05/2009 - Distribuído ao Min. Joaquim Barbosa
</t>
    </r>
    <r>
      <rPr>
        <b/>
        <sz val="10"/>
        <color rgb="FF000000"/>
        <rFont val="Cambria"/>
        <family val="1"/>
      </rPr>
      <t>12/03/2010 - Decisão pela existência de repercussão geral</t>
    </r>
    <r>
      <rPr>
        <sz val="10"/>
        <color rgb="FF000000"/>
        <rFont val="Cambria"/>
        <family val="1"/>
      </rPr>
      <t xml:space="preserve">
08/05/2014 - Parecer da PGR pelo não provimento do recurso
05/10/2018 - Redistribuído ao Min. Celso de Mello (Impedimento do Min. Roberto Barroso)</t>
    </r>
  </si>
  <si>
    <r>
      <t xml:space="preserve">25/03/2010 - Autuado
09/04/2010 - Distribuído à Min. Ellen Gracie por prevenção
</t>
    </r>
    <r>
      <rPr>
        <b/>
        <sz val="10"/>
        <color rgb="FF000000"/>
        <rFont val="Cambria"/>
        <family val="1"/>
      </rPr>
      <t xml:space="preserve">22/10/2010 - Decisão pela existência de repercussão geral
</t>
    </r>
    <r>
      <rPr>
        <sz val="10"/>
        <color rgb="FF000000"/>
        <rFont val="Cambria"/>
        <family val="1"/>
      </rPr>
      <t xml:space="preserve">19/12/2011 - Substituição do Relator, art. 38 do RISTF, pela Min. Rosa Weber
</t>
    </r>
    <r>
      <rPr>
        <b/>
        <sz val="10"/>
        <color rgb="FF000000"/>
        <rFont val="Cambria"/>
        <family val="1"/>
      </rPr>
      <t xml:space="preserve">10/09/2019 - Inclusão em pauta
</t>
    </r>
    <r>
      <rPr>
        <sz val="10"/>
        <color rgb="FF000000"/>
        <rFont val="Cambria"/>
        <family val="1"/>
      </rPr>
      <t>12/09/2019 - Pauta publicada no DJE - Plenário (PAUTA Nº 91/2019)</t>
    </r>
  </si>
  <si>
    <r>
      <t xml:space="preserve">28/09/2010 - Autuado
29/09/2010 - Distribuído ao Min. Joaquim Babrosa por prevenção
</t>
    </r>
    <r>
      <rPr>
        <b/>
        <sz val="10"/>
        <color rgb="FF000000"/>
        <rFont val="Cambria"/>
        <family val="1"/>
      </rPr>
      <t>22/10/2010 - Decisão pela existência de repercussão geral</t>
    </r>
    <r>
      <rPr>
        <sz val="10"/>
        <color rgb="FF000000"/>
        <rFont val="Cambria"/>
        <family val="1"/>
      </rPr>
      <t xml:space="preserve">
26/06/2013 - Substituição do Relator, art. 38 do RISTF, pelo Min. Roberto Barroso</t>
    </r>
  </si>
  <si>
    <r>
      <t xml:space="preserve">09/02/2009 - Protocolado
16/02/2009 - Autuado
17/02/2009 - Distribuído ao Min. Joaquim Barbosa
</t>
    </r>
    <r>
      <rPr>
        <b/>
        <sz val="10"/>
        <color rgb="FF000000"/>
        <rFont val="Cambria"/>
        <family val="1"/>
      </rPr>
      <t>03/02/2012 - Decisão pela existência de repercussão geral</t>
    </r>
    <r>
      <rPr>
        <sz val="10"/>
        <color rgb="FF000000"/>
        <rFont val="Cambria"/>
        <family val="1"/>
      </rPr>
      <t xml:space="preserve">
26/06/2013 - Substituição do Relator, art. 38 do RISTF, pelo Min. Roberto Barroso</t>
    </r>
  </si>
  <si>
    <r>
      <t xml:space="preserve">09/02/2012 - Autuado
10/02/2012 - Distribuído ao Min. Joaquim Barbosa por prevenção
</t>
    </r>
    <r>
      <rPr>
        <b/>
        <sz val="10"/>
        <color rgb="FF000000"/>
        <rFont val="Cambria"/>
        <family val="1"/>
      </rPr>
      <t>30/03/2012 - Decisão pela existência de repercussão geral</t>
    </r>
    <r>
      <rPr>
        <sz val="10"/>
        <color rgb="FF000000"/>
        <rFont val="Cambria"/>
        <family val="1"/>
      </rPr>
      <t xml:space="preserve">
25/06/2012 - Parecer da PGR "pelo não conhecimento do recurso, ou, caso seja admitido, pela suspensão do processo até o julgamento do recurso pendente no Superior Tribunal de Justiça"
26/06/2013 - Substituição do Relator, art. 38 do RISTF, pelo Min. Roberto Barroso</t>
    </r>
  </si>
  <si>
    <r>
      <t xml:space="preserve">22/03/2016 - Autuado
20/04/2016 - Distribuído ao Min. Luiz Fux por prevenção (ARE 713211)
</t>
    </r>
    <r>
      <rPr>
        <b/>
        <sz val="10"/>
        <color rgb="FF000000"/>
        <rFont val="Cambria"/>
        <family val="1"/>
      </rPr>
      <t>23/08/2016 - Inclusão em pauta</t>
    </r>
    <r>
      <rPr>
        <sz val="10"/>
        <color rgb="FF000000"/>
        <rFont val="Cambria"/>
        <family val="1"/>
      </rPr>
      <t xml:space="preserve">
25/08/2016 - Pauta publicada no DJE - Plenário (PAUTA Nº 51/2016)
19/12/2016 - Substitui o paradigma de repercussão geral (ARE 713211)
28/06/2018 - Incluído no calendário de julgamento pelo Presidente (Data: 16/08/2018)
14/08/2018 - Calendário de julgamento publicado no DJe (DJe edição extra n. 130/2018)
16/08/2018 - Suspenso o julgamento
16/08/2018 - Incluído no calendário de julgamento pelo Presidente (Data: 22/08/2018)
22/08/2018 - Suspenso o julgamento
22/08/2018 - Incluído no calendário de julgamento pelo Presidente (Data: 23/08/2018)
23/08/2018 - Suspenso o julgamento
23/08/2018 - Incluído no calendário de julgamento pelo Presidente (Data: 29/08/2018)
29/08/2018 - Suspenso o julgamento
29/08/2018 - Incluído no calendário de julgamento pelo Presidente (Data: 30/08/2018)
</t>
    </r>
    <r>
      <rPr>
        <b/>
        <sz val="10"/>
        <color rgb="FF000000"/>
        <rFont val="Cambria"/>
        <family val="1"/>
      </rPr>
      <t>30/08/2018 - Recurso provido pelo Plenário</t>
    </r>
    <r>
      <rPr>
        <sz val="10"/>
        <color rgb="FF000000"/>
        <rFont val="Cambria"/>
        <family val="1"/>
      </rPr>
      <t xml:space="preserve">
23/09/2019 - Opostos Embargos de Declaração</t>
    </r>
  </si>
  <si>
    <r>
      <t xml:space="preserve">10/11/2014 - Protocolado
21/11/2014 - Autuado
21/11/2014 - Distribuído ao Min. Dias Toffoli
</t>
    </r>
    <r>
      <rPr>
        <b/>
        <sz val="10"/>
        <color rgb="FF000000"/>
        <rFont val="Cambria"/>
        <family val="1"/>
      </rPr>
      <t>26/06/2015 - Decisão pela existência de repercussão geral</t>
    </r>
    <r>
      <rPr>
        <sz val="10"/>
        <color rgb="FF000000"/>
        <rFont val="Cambria"/>
        <family val="1"/>
      </rPr>
      <t xml:space="preserve">
01/12/2015 - Parecer da PGR pelo desprovimento do recurso
</t>
    </r>
    <r>
      <rPr>
        <b/>
        <sz val="10"/>
        <color rgb="FF000000"/>
        <rFont val="Cambria"/>
        <family val="1"/>
      </rPr>
      <t>05/09/2017 - Inclusão em pauta</t>
    </r>
    <r>
      <rPr>
        <sz val="10"/>
        <color rgb="FF000000"/>
        <rFont val="Cambria"/>
        <family val="1"/>
      </rPr>
      <t xml:space="preserve">
08/09/2017 - Pauta publicada no DJE - Plenário (PAUTA Nº 83/2017)</t>
    </r>
  </si>
  <si>
    <r>
      <t xml:space="preserve">16/03/2011 - Autuado
22/03/2011 - Distribuído ao Min. Ayres Britto
</t>
    </r>
    <r>
      <rPr>
        <b/>
        <sz val="10"/>
        <color rgb="FF000000"/>
        <rFont val="Cambria"/>
        <family val="1"/>
      </rPr>
      <t>31/03/2011 - Negado seguimento ao recurso pelo relator</t>
    </r>
    <r>
      <rPr>
        <sz val="10"/>
        <color rgb="FF000000"/>
        <rFont val="Cambria"/>
        <family val="1"/>
      </rPr>
      <t xml:space="preserve">
28/06/2011 - Interposto Agravo Regimental
19/04/2012 - Substituição do Relator, art. 38 do RISTF, pelo Min. Cezar Peluso
29/11/2012 - Substituição do Relator, art. 38 do RISTF, pelo Min. Teori Zavascki
</t>
    </r>
    <r>
      <rPr>
        <b/>
        <sz val="10"/>
        <color rgb="FF000000"/>
        <rFont val="Cambria"/>
        <family val="1"/>
      </rPr>
      <t>30/08/2013 - Reconsideração
03/06/2016 - Decisão pela existência de repercussão geral</t>
    </r>
    <r>
      <rPr>
        <sz val="10"/>
        <color rgb="FF000000"/>
        <rFont val="Cambria"/>
        <family val="1"/>
      </rPr>
      <t xml:space="preserve">
22/03/2017 - Substituição do Relator, art. 38 do RISTF, pelo Min. Alexandre de Moraes
12/06/2018 - Parecer da PGR pelo provimento parcial do recurso
</t>
    </r>
    <r>
      <rPr>
        <b/>
        <sz val="10"/>
        <color rgb="FF000000"/>
        <rFont val="Cambria"/>
        <family val="1"/>
      </rPr>
      <t>16/08/2018 - Inclusão em pauta</t>
    </r>
    <r>
      <rPr>
        <sz val="10"/>
        <color rgb="FF000000"/>
        <rFont val="Cambria"/>
        <family val="1"/>
      </rPr>
      <t xml:space="preserve">
21/08/2018 - Pauta publicada no DJE - Plenário (PAUTA Nº 74/2018)
18/12/2018 - Incluído no calendário de julgamento pelo Presidente (Data: 30/05/2019)
19/12/2018 - Calendário de julgamento publicado no DJe (DJe edição extra n. 273/2018)
14/06/2019 - Incluído no calendário de julgamento pelo Presidente (Data: 10/10/2019)
18/06/2019 - Calendário de julgamento publicado no DJe (DJe nº 133/2019)</t>
    </r>
  </si>
  <si>
    <r>
      <t xml:space="preserve">06/07/2010 - Autuado
12/07/2010 - Distribuído ao Min. Marco Aurélio
</t>
    </r>
    <r>
      <rPr>
        <b/>
        <sz val="10"/>
        <color rgb="FF000000"/>
        <rFont val="Cambria"/>
        <family val="1"/>
      </rPr>
      <t>21/12/2011 - Negado seguimento ao recurso pelo relator</t>
    </r>
    <r>
      <rPr>
        <sz val="10"/>
        <color rgb="FF000000"/>
        <rFont val="Cambria"/>
        <family val="1"/>
      </rPr>
      <t xml:space="preserve">
17/02/2012 - Interposto Agravo Regimental
</t>
    </r>
    <r>
      <rPr>
        <b/>
        <sz val="10"/>
        <color rgb="FF000000"/>
        <rFont val="Cambria"/>
        <family val="1"/>
      </rPr>
      <t>10/10/2016 - Reconsideração da decisão que negou seguimento ao recurso
19/04/2019 - Decisão pela existência de repercussão geral</t>
    </r>
  </si>
  <si>
    <r>
      <t xml:space="preserve">05/08/2003 - Distribuído ao Min. Celso de Mello
</t>
    </r>
    <r>
      <rPr>
        <b/>
        <sz val="10"/>
        <color rgb="FF000000"/>
        <rFont val="Cambria"/>
        <family val="1"/>
      </rPr>
      <t>11/11/2009 - Recurso parcialmente provido pelo relator</t>
    </r>
    <r>
      <rPr>
        <sz val="10"/>
        <color rgb="FF000000"/>
        <rFont val="Cambria"/>
        <family val="1"/>
      </rPr>
      <t xml:space="preserve">
11/12/2009 - Interposto Agravo Regimental
</t>
    </r>
    <r>
      <rPr>
        <b/>
        <sz val="10"/>
        <color rgb="FF000000"/>
        <rFont val="Cambria"/>
        <family val="1"/>
      </rPr>
      <t>28/10/2019 - Agravo Regimental não conhecido pelo relator</t>
    </r>
  </si>
  <si>
    <r>
      <rPr>
        <i/>
        <sz val="10"/>
        <rFont val="Cambria"/>
        <family val="1"/>
      </rPr>
      <t>05/10/2011 - CEBRASSE - Central Brasileira do Setor de Serviços
29/05/2014 - CNTI - Confederação Nacional dos Trabalhadores na Indústria
30/05/2014 - FNE - Federação Nacional dos Engenheiros
16/06/2014 - Confederação Nacional de Serviços
03/07/2014 - CBIC- Câmara Brasileira da Indústria da Construção
18/07/2014 - FENATRA - Federação Nacional dos Técnicos em Radiologia
29/07/2014 - AEPET - Associação dos engenheiros da Petrobrás
06/08/2014 - ANPT - Associação Nacional dos Procuradores do Trabalho
08/08/2014 - CNI - Confederação Nacional da Indústria
15/08/2014 - SINDEEPRES - Sindicato dos Empregados em Empresas de Prestação de Serviços do Estado de São Paulo
18/08/2014 - CNS - Confederação Nacional de Saúde, Hospitais e Estabelecimentos e Serviços
19/08/2014 - CONSIF - Confederação Nacional do Sistema Financeiro
21/08/2014 - Grupo de Pesquisa Trabalho e Capital no Direito Social
27/08/2014 - ECT - Empresa Brasileira de Correios e Telégrafos
01/09/2014 - ASSESPRO NACIONAL - Associação das Empresas Brasileiras de Tecnologia da Informação
03/09/2014 - FEBRATEL - Federação Brasileira de Telecomunicações
17/09/2014 - ABT - Associação Brasileira de Telesserviços
18/09/2014 - Associação Nacional dos Magistrados da Justiça do Trabalho
24/09/2014 - ABAG - Associação Brasileira do Agronegócio
29/09/2014 - SINDITELEBRASIL - Sindicato Nacional das Empresas de Telefonia e de Serviço Móvel Celular e Pessoal
14/10/2014 - CONTEE - Confederação Nacional dos Trabalhadores em Estabelecimentos de Ensino
14/10/2014 - FNU-CUT - Federação Nacional dos Urbanitários
16/10/2014 - CUT - Central Única dos Trabalhadores, FS - Força Sindical, CTB - Central dos Trabalhadores e Trabalhadoras do Brasil e NCST - Nova Central Sindical dos Trabalhadores
30/10/2014 - ABIQUIM - Associação Brasileira da Indústria Química
03/11/2014 - UGT - União Geral dos Trabalhadores
06/11/2014 - ABRAMED - Associação Brasileira de Medicina Diagnóstica
14/11/2014 - SINDICOM - Sindicato Nacional das Empresas Distribuidoras de Combustíveis e de Lubrificantes
18/11/2014 - CNTV-PS - Confederação Nacional dos Vigilantes, Empregados em Empresas de Segurança, Vigilância e Transportes de Valores e dos Cursos de Formação e Especialização de Vigilantes, Prestação de Serviços Similares e Seus Anexos e Afins
25/11/2014 - SINAIT - Sindicato Nacional dos Auditores Fiscais do Trabalho
04/12/2014 - Núcleo de Prática Jurídica da Faculdade Nacional de Direito da Universidade Federal do Rio de Janeiro
16/12/2014 - IATA -International Air Transport Association
24/02/2015 - Brasscom -  Associação Brasileira das Empresas de Tecnologia da Informação e Comunicação
02/03/2015 - FUP - Federação Única dos Petroleiros
17/03/2015 - Eletrobrás - Centrais Elétricas Brasileiras SA
26/03/2015 - ABRADEE - Associação Brasileira de Distribuidores de Energia Elétrica
07/04/2015 - SINSTAL - Sindicato Nacional das Empresas Prestadoras de Serviços e Instaladoras de Sistemas e Redes de TV por assinatura, Cabo, MMDS, DTH e Telecomunicações
10/04/2015 - ABCR - Associação Brasileira de Concessionárias de Rodovias
20/05/2015 - CNC - Confederação Nacional do Comércio de Bens, Serviços e Turismo
30/07/2015 - PETROBRAS - Petróleo Brasileiro SA
(pedidos feitos no ARE 713211)</t>
    </r>
    <r>
      <rPr>
        <sz val="10"/>
        <rFont val="Cambria"/>
        <family val="1"/>
      </rPr>
      <t xml:space="preserve">
31/03/2016 - Sindicato das Indústrias de Instalações Elétricas, Gás, Hidráulicas e Sanitárias no Estado de Minas Gerais
31/03/2016 - ABRAS - Associação Brasileira de Supermercados
10/10/2016 - IASP - Instituto dos Advogados de São Paulo</t>
    </r>
  </si>
  <si>
    <r>
      <t xml:space="preserve">20/09/2016 - Protocolado
22/09/2016 - Autuado
22/09/2016 - Distribuído ao Min. Luiz Fux
</t>
    </r>
    <r>
      <rPr>
        <b/>
        <sz val="10"/>
        <rFont val="Cambria"/>
        <family val="1"/>
      </rPr>
      <t>14/02/2019 - Recurso provido pelo relator</t>
    </r>
    <r>
      <rPr>
        <sz val="10"/>
        <rFont val="Cambria"/>
        <family val="1"/>
      </rPr>
      <t xml:space="preserve">
15/03/2019 - Interposto Agravo Regimental
</t>
    </r>
    <r>
      <rPr>
        <b/>
        <sz val="10"/>
        <rFont val="Cambria"/>
        <family val="1"/>
      </rPr>
      <t>23/05/2019 - Inclusão em pauta (1ª Turma - Agravo)</t>
    </r>
    <r>
      <rPr>
        <sz val="10"/>
        <rFont val="Cambria"/>
        <family val="1"/>
      </rPr>
      <t xml:space="preserve">
27/05/2019 - Pauta publicada no DJE - 1ª Turma (PAUTA Nº 71/2019)
</t>
    </r>
    <r>
      <rPr>
        <b/>
        <sz val="10"/>
        <rFont val="Cambria"/>
        <family val="1"/>
      </rPr>
      <t xml:space="preserve">25/06/2019 - Suspenso o julgamento (Vista ao Min. Alexandre de Moraes)
</t>
    </r>
    <r>
      <rPr>
        <sz val="10"/>
        <rFont val="Cambria"/>
        <family val="1"/>
      </rPr>
      <t>11/10/2019 - Devolução dos autos para julgamento pelo Min. Alexandre de Moraes
11/10/2019 - Incluído na lista de julgamento (LISTA1.LF - Data: 15/10/2019)</t>
    </r>
  </si>
  <si>
    <r>
      <t xml:space="preserve">22/01/2018 - Protocolado
01/02/2018 - Autuado
01/02/2018 - Distribuído ao Min. Luiz Fux
</t>
    </r>
    <r>
      <rPr>
        <b/>
        <sz val="10"/>
        <rFont val="Cambria"/>
        <family val="1"/>
      </rPr>
      <t>19/08/2019 - Negado provimento ao recurso pelo relator</t>
    </r>
    <r>
      <rPr>
        <sz val="10"/>
        <rFont val="Cambria"/>
        <family val="1"/>
      </rPr>
      <t xml:space="preserve">
28/08/2019 - Opostos Embargos de Declaração
</t>
    </r>
    <r>
      <rPr>
        <b/>
        <sz val="10"/>
        <rFont val="Cambria"/>
        <family val="1"/>
      </rPr>
      <t>28/11/2019 - Embargos de Declaração não providos pelo relator</t>
    </r>
  </si>
  <si>
    <r>
      <t xml:space="preserve">22/03/2019 - Protocolado
04/04/2019 - Autuado
07/05/2019 - Distribuído ao Min. Luiz Fux
</t>
    </r>
    <r>
      <rPr>
        <b/>
        <sz val="10"/>
        <color rgb="FF000000"/>
        <rFont val="Cambria"/>
        <family val="1"/>
      </rPr>
      <t>21/05/2019 - Recurso provido pelo relator</t>
    </r>
    <r>
      <rPr>
        <sz val="10"/>
        <color rgb="FF000000"/>
        <rFont val="Cambria"/>
        <family val="1"/>
      </rPr>
      <t xml:space="preserve">
27/05/2019 - Opostos Embargos de Declaração
12/06/2019 - Interposto Agravo Regimental
</t>
    </r>
    <r>
      <rPr>
        <b/>
        <sz val="10"/>
        <color rgb="FF000000"/>
        <rFont val="Cambria"/>
        <family val="1"/>
      </rPr>
      <t>24/10/2019 - Embargos de Declaração acolhidos pelo relator</t>
    </r>
  </si>
  <si>
    <r>
      <t xml:space="preserve">23/05/2019 - Protocolado 
23/05/2019 - Autuado
27/05/2019 - Distribuído ao Min. Gilmar Mendes
</t>
    </r>
    <r>
      <rPr>
        <b/>
        <sz val="10"/>
        <color rgb="FF000000"/>
        <rFont val="Cambria"/>
        <family val="1"/>
      </rPr>
      <t>29/05/2019 - Recurso parcialmente provido pelo relator</t>
    </r>
    <r>
      <rPr>
        <sz val="10"/>
        <color rgb="FF000000"/>
        <rFont val="Cambria"/>
        <family val="1"/>
      </rPr>
      <t xml:space="preserve">
28/06/2019 - Interposto Agravo Regimental
</t>
    </r>
    <r>
      <rPr>
        <b/>
        <sz val="10"/>
        <color rgb="FF000000"/>
        <rFont val="Cambria"/>
        <family val="1"/>
      </rPr>
      <t>20/08/2019 - Inclusão em pauta (2ª Turma - Julgamento Virtual - Agravo)</t>
    </r>
    <r>
      <rPr>
        <sz val="10"/>
        <color rgb="FF000000"/>
        <rFont val="Cambria"/>
        <family val="1"/>
      </rPr>
      <t xml:space="preserve">
20/08/2019 - Incluído na lista de julgamento (2ª Turma - Julgamento Virtual - Agravo)
20/08/2019 - Retirado de pauta
</t>
    </r>
    <r>
      <rPr>
        <b/>
        <sz val="10"/>
        <color rgb="FF000000"/>
        <rFont val="Cambria"/>
        <family val="1"/>
      </rPr>
      <t>20/08/2019 - Inclusão em pauta (2ª Turma - Julgamento Virtual - Agravo)</t>
    </r>
    <r>
      <rPr>
        <sz val="10"/>
        <color rgb="FF000000"/>
        <rFont val="Cambria"/>
        <family val="1"/>
      </rPr>
      <t xml:space="preserve">
20/08/2019 - Incluído na lista de julgamento (2ª Turma - Julgamento Virtual - Agravo)
22/08/2019 - Pauta publicada no DJE - 2ª Turma (PAUTA Nº 64/2019)
28/08/2019 - Retirado de pauta</t>
    </r>
  </si>
  <si>
    <r>
      <t xml:space="preserve">24/05/2019 - Protocolado
05/06/2019 - Autuado
05/06/2019 - Distribuído
</t>
    </r>
    <r>
      <rPr>
        <b/>
        <sz val="10"/>
        <color rgb="FF000000"/>
        <rFont val="Cambria"/>
        <family val="1"/>
      </rPr>
      <t>26/06/2019 - Recurso parcialmente provido pelo relator</t>
    </r>
    <r>
      <rPr>
        <sz val="10"/>
        <color rgb="FF000000"/>
        <rFont val="Cambria"/>
        <family val="1"/>
      </rPr>
      <t xml:space="preserve">
05/07/2019 - Opostos Embargos de Declaração</t>
    </r>
  </si>
  <si>
    <r>
      <t xml:space="preserve">04/07/2019 - Protocolado
11/07/2019 - Autuado
22/07/2019 - Distribuído à Min. Rosa Weber
</t>
    </r>
    <r>
      <rPr>
        <b/>
        <sz val="10"/>
        <color rgb="FF000000"/>
        <rFont val="Cambria"/>
        <family val="1"/>
      </rPr>
      <t>01/08/2019 - Negado seguimento ao recurso pela relatora</t>
    </r>
    <r>
      <rPr>
        <sz val="10"/>
        <color rgb="FF000000"/>
        <rFont val="Cambria"/>
        <family val="1"/>
      </rPr>
      <t xml:space="preserve">
26/08/2019 - Interposto Agravo Regimental
</t>
    </r>
    <r>
      <rPr>
        <b/>
        <sz val="10"/>
        <color rgb="FF000000"/>
        <rFont val="Cambria"/>
        <family val="1"/>
      </rPr>
      <t>25/10/2019 - Inclusão em pauta (1ª Turma - Julgamento Virtual - Agravo)</t>
    </r>
    <r>
      <rPr>
        <sz val="10"/>
        <color rgb="FF000000"/>
        <rFont val="Cambria"/>
        <family val="1"/>
      </rPr>
      <t xml:space="preserve">
29/10/2019 - Pauta publicada no DJE - 1ª Turma (PAUTA Nº 156/2019)
08/11/2019 - Início do Julgameento Virtual
20/11/2019 - Fim do Julgameento Virtual
</t>
    </r>
    <r>
      <rPr>
        <b/>
        <sz val="10"/>
        <color rgb="FF000000"/>
        <rFont val="Cambria"/>
        <family val="1"/>
      </rPr>
      <t>20/11/2019 - Agravo regimental não provido pela 1ª Turma (Virtual)</t>
    </r>
  </si>
  <si>
    <r>
      <t xml:space="preserve">07/08/2019 - Protocolado
12/08/2019 - Autuado
04/09/2019 - Distribuído ao Min. Marco Aurélio
</t>
    </r>
    <r>
      <rPr>
        <b/>
        <sz val="10"/>
        <color rgb="FF000000"/>
        <rFont val="Cambria"/>
        <family val="1"/>
      </rPr>
      <t>06/09/2019 - Negado seguimento ao recurso pelo relator</t>
    </r>
    <r>
      <rPr>
        <sz val="10"/>
        <color rgb="FF000000"/>
        <rFont val="Cambria"/>
        <family val="1"/>
      </rPr>
      <t xml:space="preserve">
10/09/2019 - Interposto Agravo Regimental
</t>
    </r>
  </si>
  <si>
    <r>
      <t xml:space="preserve">21/08/2019 - Protocolado
27/08/2019 - Autuado
06/09/2019 - Distribuído ao Min. Roberto Barroso
</t>
    </r>
    <r>
      <rPr>
        <b/>
        <sz val="10"/>
        <color rgb="FF000000"/>
        <rFont val="Cambria"/>
        <family val="1"/>
      </rPr>
      <t>29/10/2019 - Negado provimento ao recurso pelo relator</t>
    </r>
    <r>
      <rPr>
        <sz val="10"/>
        <color rgb="FF000000"/>
        <rFont val="Cambria"/>
        <family val="1"/>
      </rPr>
      <t xml:space="preserve">
11/11/2019 - Opostos embargos de Declaração</t>
    </r>
  </si>
  <si>
    <r>
      <t xml:space="preserve">22/08/2019 - Protocolado
05/09/2019 - Autuado
17/09/2019 - Distribuído ao Min. Celso de Mello
</t>
    </r>
    <r>
      <rPr>
        <b/>
        <sz val="10"/>
        <color rgb="FF000000"/>
        <rFont val="Cambria"/>
        <family val="1"/>
      </rPr>
      <t>24/09/2019 - Recurso não conhecido pelo relator</t>
    </r>
    <r>
      <rPr>
        <sz val="10"/>
        <color rgb="FF000000"/>
        <rFont val="Cambria"/>
        <family val="1"/>
      </rPr>
      <t xml:space="preserve">
03/10/2019 - Interposto Agravo Regimental</t>
    </r>
  </si>
  <si>
    <r>
      <t xml:space="preserve">02/09/2019 - Protocolado
05/09/2019 - Autuado
20/09/2019 - Distribuído ao Min. Roberto Barroso
</t>
    </r>
    <r>
      <rPr>
        <b/>
        <sz val="10"/>
        <color rgb="FF000000"/>
        <rFont val="Cambria"/>
        <family val="1"/>
      </rPr>
      <t>07/10/2019 - Negado provimento ao recurso pelo relator</t>
    </r>
  </si>
  <si>
    <r>
      <t xml:space="preserve">26/02/2019 - Protocolado
14/03/2019 - Autuado
14/03/2019 - Distribuído à Min. Cármen Lúcia
</t>
    </r>
    <r>
      <rPr>
        <b/>
        <sz val="10"/>
        <color rgb="FF000000"/>
        <rFont val="Cambria"/>
        <family val="1"/>
      </rPr>
      <t>25/03/2019 - Recurso não provido pela relatora</t>
    </r>
    <r>
      <rPr>
        <sz val="10"/>
        <color rgb="FF000000"/>
        <rFont val="Cambria"/>
        <family val="1"/>
      </rPr>
      <t xml:space="preserve">
09/04/2019 - Interposto Agravo Regimental
</t>
    </r>
    <r>
      <rPr>
        <b/>
        <sz val="10"/>
        <color rgb="FF000000"/>
        <rFont val="Cambria"/>
        <family val="1"/>
      </rPr>
      <t>27/08/2019 - Inclusão em pauta (2ª Turma - Julgamento Virtual - Agravo)</t>
    </r>
    <r>
      <rPr>
        <sz val="10"/>
        <color rgb="FF000000"/>
        <rFont val="Cambria"/>
        <family val="1"/>
      </rPr>
      <t xml:space="preserve">
29/08/2019 - Pauta publicada no DJE - 2ª Turma (PAUTA Nº 67/2019)
06/09/2019 - Início do Julgamento Virtual
11/09/2019 - Retirado do Julgamento Virtual (Pedido de Destaque da Min. Cármen Lúcia)
</t>
    </r>
    <r>
      <rPr>
        <b/>
        <sz val="10"/>
        <color rgb="FF000000"/>
        <rFont val="Cambria"/>
        <family val="1"/>
      </rPr>
      <t>16/09/2019 - Inclusão em pauta (2ª Turma - Julgamento Virtual - Agravo)</t>
    </r>
    <r>
      <rPr>
        <sz val="10"/>
        <color rgb="FF000000"/>
        <rFont val="Cambria"/>
        <family val="1"/>
      </rPr>
      <t xml:space="preserve">
18/09/2019 - Pauta publicada no DJE - 2ª Turma (PAUTA Nº 77/2019)
27/09/2019 - Início do Julgamento Virtual
04/10/2019 - Fim do Julgamento Virtual
</t>
    </r>
    <r>
      <rPr>
        <b/>
        <sz val="10"/>
        <color rgb="FF000000"/>
        <rFont val="Cambria"/>
        <family val="1"/>
      </rPr>
      <t>04/10/2019 - Agravo Regimental provido em parte pela 2ª Turma (Virtual)</t>
    </r>
  </si>
  <si>
    <r>
      <t xml:space="preserve">15/04/2008 - Protocolado
16/04/2008 - Autuado
28/04/2008 - Distribuído à Min. Ellen Gracie por prevenção
12/11/2018 - Substituição do Relator, art. 38 do RISTF, pela Min. Rosa Weber
</t>
    </r>
    <r>
      <rPr>
        <b/>
        <sz val="10"/>
        <color rgb="FF000000"/>
        <rFont val="Cambria"/>
        <family val="1"/>
      </rPr>
      <t>16/11/2018 - Negado seguimento ao recurso pela relatora</t>
    </r>
    <r>
      <rPr>
        <sz val="10"/>
        <color rgb="FF000000"/>
        <rFont val="Cambria"/>
        <family val="1"/>
      </rPr>
      <t xml:space="preserve">
18/12/2018 - Interposto Agravo Regimental</t>
    </r>
  </si>
  <si>
    <t>INCRA/SESC/
SENAC/ SEBRAE/Salário- educação</t>
  </si>
  <si>
    <r>
      <t xml:space="preserve">30/08/2019 - Protocolado
05/09/2019 - Autuado
19/09/2019 - Registrado à Presidência
05/11/2019 - Distribuído à Min. Cármen Lúcia
</t>
    </r>
    <r>
      <rPr>
        <b/>
        <sz val="10"/>
        <color rgb="FF000000"/>
        <rFont val="Cambria"/>
        <family val="1"/>
      </rPr>
      <t>12/11/2019 - Negado provimento ao recurso pela relatora</t>
    </r>
    <r>
      <rPr>
        <sz val="10"/>
        <color rgb="FF000000"/>
        <rFont val="Cambria"/>
        <family val="1"/>
      </rPr>
      <t xml:space="preserve">
27/11/2019 - Interposto Agravo Regimental</t>
    </r>
  </si>
  <si>
    <r>
      <t xml:space="preserve">05/09/2019 - Protocolado
05/09/2019 - Autuado
24/09/2019 - Distribuído ao Min. Celso de Mello
</t>
    </r>
    <r>
      <rPr>
        <b/>
        <sz val="10"/>
        <color rgb="FF000000"/>
        <rFont val="Cambria"/>
        <family val="1"/>
      </rPr>
      <t>30/10/2019 - Recurso não conhecido pelo relator</t>
    </r>
  </si>
  <si>
    <r>
      <t xml:space="preserve">30/09/2019 - Protocolado
01/10/2019 - Autuado
09/10/2019 - Distribuído ao Min. Ricardo Lewandowski
</t>
    </r>
    <r>
      <rPr>
        <b/>
        <sz val="10"/>
        <color rgb="FF000000"/>
        <rFont val="Cambria"/>
        <family val="1"/>
      </rPr>
      <t>24/10/2019 - Negado seguimento ao recurso pelo relator</t>
    </r>
  </si>
  <si>
    <r>
      <t xml:space="preserve">03/10/2019 - Protocolado
07/10/2019 - Autuado
16/10/2019 - Distribuído ao Min. Celso de Mello
</t>
    </r>
    <r>
      <rPr>
        <b/>
        <sz val="10"/>
        <color rgb="FF000000"/>
        <rFont val="Cambria"/>
        <family val="1"/>
      </rPr>
      <t>29/11/2019 - Recurso não conhecido pelo relator</t>
    </r>
  </si>
  <si>
    <r>
      <t xml:space="preserve">"A Municipalidade de Itatiba, por seu então Prefeito Municipal - Adílson Franco Penteado - e o então Secretário de Negócios Jurídicos - Celso Aparecido Carboni - contrataram Antônio Sérgio Baptista - Advogados Associados e seus sócios Antônio Sérgio Baptista e Nádia Lúcia Sorrentino, sem procedimento licitatório (contrato n° 24/97 - processo administrativo nº 0509/97), cujo objeto era o patrocínio, perante o Tribunal de Contas do Estado de São Paulo, em processo de prestação de contas e análise de licitações e contratos, do exercício de 1997, de interesse da prefeito do Município de Itatiba. Esse objeto foi detalhado conforme se nota de fls. 125. O contrato foi firmado em 07/04/1997. Proposta a ação civil pública (fls. 02/27) visando a declaração de nulidade do contrato, com condenação dos requeridos à reposição ao erário público dos valores despendidos pela Administração por força do contrato, bem assim a imposição das sanções previstas no Art. 12 da Lei nO 8.429/92, foi ela julgada improcedente pela Lsentença de fls. 650/658. Apelou a representante do Ministério Público do Estado de São Paulo (fls. 660/673) buscando a integral reforma do decisum, para ser julgado inteiramente procedente o pedido. Após regular tramitação, foi negado provimento ao apelo pelo v.Acórdão guerreado, reconhecendo este que as razões de apelação apontam para a ausência de singularidade do objeto e inexistência de notória especialização, como causas de nulidade da contratação (fls. 825). Todavia, desviando-se da boa interpretação, entendeu o voto condutor que não há singularidade do objeto, justamente pela 'generalidade da contratação para acompanhamento e sustentação administrativa no Tribunal de Contas, o que, naturalmente, no geral, poderia ser feito por Advogado interno da Prefeitura ou por outro funcionário, reservando-se eventual contratação específica para o caso de surgimento de alguma questão concreta, a exigir largo conhecimento e experiência' (fls. 826)" (Trecho do RExt).
Discussão da Repercussão Geral: </t>
    </r>
    <r>
      <rPr>
        <b/>
        <sz val="10"/>
        <rFont val="Cambria"/>
        <family val="1"/>
      </rPr>
      <t>"Agravo de instrumento interposto contra decisão que inadmitiu recurso extraordinário em que se discute, à luz do art. 37, § 4º, da Constituição Federal, o alcance das sanções que essa norma impõe aos condenados por improbidade administrativa".</t>
    </r>
  </si>
  <si>
    <r>
      <t xml:space="preserve">08/09/2011 - Autuado
12/09/2011 - Substitui o paradigma de repercussão geral (AI 791811)
12/09/2011 - Distribuído ao Min. Dias Toffoli por prevenção
09/05/2012 - Paracer da PGR pelo não provimento do recurso
</t>
    </r>
    <r>
      <rPr>
        <b/>
        <sz val="10"/>
        <color rgb="FF000000"/>
        <rFont val="Cambria"/>
        <family val="1"/>
      </rPr>
      <t>15/05/2012 - Apensado ao RE 610523
12/03/2014 - Inclusão em pauta</t>
    </r>
    <r>
      <rPr>
        <sz val="10"/>
        <color rgb="FF000000"/>
        <rFont val="Cambria"/>
        <family val="1"/>
      </rPr>
      <t xml:space="preserve">
14/03/2014 - Pauta publicada no DJE - Plenário (PAUTA Nº 7/2014)
06/08/2014 - Adiado o julgamento
04/02/2015 - Adiado o julgamento
17/08/2016 - Adiado o julgamento
14/12/2016 - Marcelo Fortes Barbieri: pedido de ingresso como interessado
15/12/2016 - Marcelo Fortes Barbieri: pedido de ingresso como interessado indeferido
23/05/2017 - Incluído no calendário de julgamento pelo Presidente (Data: 14/06/2017)
24/05/2017 - Calendário de julgamento publicado no DJe (DJe nº 109/2017)
14/06/2017 - Suspenso o julgamento</t>
    </r>
  </si>
  <si>
    <r>
      <t xml:space="preserve">15/03/2010 - Autuado
14/06/2010 - Distribuído ao Min. Dias Toffoli por prevenção
</t>
    </r>
    <r>
      <rPr>
        <b/>
        <sz val="10"/>
        <color rgb="FF000000"/>
        <rFont val="Cambria"/>
        <family val="1"/>
      </rPr>
      <t>04/02/2015 - Inclusão em pauta</t>
    </r>
    <r>
      <rPr>
        <sz val="10"/>
        <color rgb="FF000000"/>
        <rFont val="Cambria"/>
        <family val="1"/>
      </rPr>
      <t xml:space="preserve">
06/02/2015 - Pauta publicada no DJE - Plenário (PAUTA Nº 2/2015)
17/08/2016 - Adiado o julgamento
23/05/2017 - Incluído no calendário de julgamento pelo Presidente (Data: 14/06/2017)
24/05/2017 - Calendário de julgamento publicado no DJe (DJe nº 109/2017)
14/06/2017 - Suspenso o julgamento</t>
    </r>
  </si>
  <si>
    <r>
      <t xml:space="preserve">05/04/2014 - Protocolado
29/04/2014 - Autuado
21/05/2014 - Distribuído ao Min. Marco Aurélio
</t>
    </r>
    <r>
      <rPr>
        <b/>
        <sz val="10"/>
        <color rgb="FF000000"/>
        <rFont val="Cambria"/>
        <family val="1"/>
      </rPr>
      <t>09/10/2015 - Decisão pela existência de repercussão geral</t>
    </r>
    <r>
      <rPr>
        <sz val="10"/>
        <color rgb="FF000000"/>
        <rFont val="Cambria"/>
        <family val="1"/>
      </rPr>
      <t xml:space="preserve">
26/07/2017 - Parecer da PGR pelo desprovimento do recurso
</t>
    </r>
    <r>
      <rPr>
        <b/>
        <sz val="10"/>
        <color rgb="FF000000"/>
        <rFont val="Cambria"/>
        <family val="1"/>
      </rPr>
      <t>04/12/2017 - Inclusão em pauta</t>
    </r>
    <r>
      <rPr>
        <sz val="10"/>
        <color rgb="FF000000"/>
        <rFont val="Cambria"/>
        <family val="1"/>
      </rPr>
      <t xml:space="preserve">
06/12/2017 - Pauta publicada no DJE - Plenário (PAUTA Nº 120/2017)
12/03/2018 - Incluído no calendário de julgamento pelo Presidente (Data: 04/04/2018)
</t>
    </r>
    <r>
      <rPr>
        <b/>
        <sz val="10"/>
        <color rgb="FF000000"/>
        <rFont val="Cambria"/>
        <family val="1"/>
      </rPr>
      <t>05/04/2018 - Julgamento suspenso (Vista ao Min. Alexandre de Moraes)</t>
    </r>
    <r>
      <rPr>
        <sz val="10"/>
        <color rgb="FF000000"/>
        <rFont val="Cambria"/>
        <family val="1"/>
      </rPr>
      <t xml:space="preserve">
01/08/2018 - Devolução dos autos pelo Min. Alexandre de Moraes
27/09/2018 - Incluído no calendário de julgamento pelo Presidente (Data: 17/10/2018)
01/10/2018 - Calendário de julgamento publicado no DJe (DJe edição extra n. 209/2018)
15/10/2018 - Excluído do calendário de julgamento pelo Presidente
19/11/2018 - Incluído no calendário de julgamento pelo Presidente (Data: 19/12/2018)
20/11/2018 - Calendário de julgamento publicado no DJe (DJe edição extra n. 246/2018)
</t>
    </r>
    <r>
      <rPr>
        <b/>
        <sz val="10"/>
        <color rgb="FF000000"/>
        <rFont val="Cambria"/>
        <family val="1"/>
      </rPr>
      <t>19/12/2018 - Julgamento suspenso (Vista ao Min. Dias Toffoli)</t>
    </r>
  </si>
  <si>
    <r>
      <t xml:space="preserve">14/11/2014 - Protocolado
25/11/2014 - Autuado
25/11/2014 - Distribuído ao Min. Teori Zavascki
</t>
    </r>
    <r>
      <rPr>
        <b/>
        <sz val="10"/>
        <color rgb="FF000000"/>
        <rFont val="Cambria"/>
        <family val="1"/>
      </rPr>
      <t>20/05/2016 - Decisão pela existência de repercussão geral</t>
    </r>
    <r>
      <rPr>
        <sz val="10"/>
        <color rgb="FF000000"/>
        <rFont val="Cambria"/>
        <family val="1"/>
      </rPr>
      <t xml:space="preserve">
26/09/2016 - Parecer da PGR pelo provimento parcial do recurso
22/03/2017 - Substituição do Relator, art. 38 do RISTF, pelo Min. Alexandre de Moraes
</t>
    </r>
    <r>
      <rPr>
        <b/>
        <sz val="10"/>
        <color rgb="FF000000"/>
        <rFont val="Cambria"/>
        <family val="1"/>
      </rPr>
      <t>27/06/2017 - Inclusão em pauta</t>
    </r>
    <r>
      <rPr>
        <sz val="10"/>
        <color rgb="FF000000"/>
        <rFont val="Cambria"/>
        <family val="1"/>
      </rPr>
      <t xml:space="preserve">
30/06/2017 - Pauta publicada no DJE - Plenário (PAUTA Nº 64/2017)
21/02/2018 - Incluído no calendário de julgamento pelo Presidente (Data: 15/03/2018)
25/05/2018 - Incluído no calendário de julgamento pelo Presidente (Data: 14/06/2018)
28/05/2018 - Calendário de julgamento publicado no DJe (DJe n. 104/2018)
28/06/2018 - Incluído no calendário de julgamento pelo Presidente (Data: 02/08/2018)
02/08/2018 - Suspenso o julgamento
02/08/2018 - Incluído no calendário de julgamento pelo Presidente (Data: 08/08/2018)
</t>
    </r>
    <r>
      <rPr>
        <b/>
        <sz val="10"/>
        <color rgb="FF000000"/>
        <rFont val="Cambria"/>
        <family val="1"/>
      </rPr>
      <t>08/08/2018 - Recurso parcialmente provido pelo Plenário</t>
    </r>
    <r>
      <rPr>
        <sz val="10"/>
        <color rgb="FF000000"/>
        <rFont val="Cambria"/>
        <family val="1"/>
      </rPr>
      <t xml:space="preserve">
08/08/2018 - Substituição do Relator, art. 38, II, do RISTF, pelo Min. Edson Fachin
25/03/2019 - Publicação do acórdão
01/04/2019 - Opostos Embargos de Declaração
24/06/2019 - Parecer da PGR pela rejeição dos embargos
</t>
    </r>
    <r>
      <rPr>
        <b/>
        <sz val="10"/>
        <color rgb="FF000000"/>
        <rFont val="Cambria"/>
        <family val="1"/>
      </rPr>
      <t>05/08/2019 - Inclusão em pauta (Julgamento Virtual - ED)</t>
    </r>
    <r>
      <rPr>
        <sz val="10"/>
        <color rgb="FF000000"/>
        <rFont val="Cambria"/>
        <family val="1"/>
      </rPr>
      <t xml:space="preserve">
07/08/2019 - Pauta publicada no DJE - Plenário (PAUTA Nº 72/2019)
16/08/2019 - Início do Julgamento Virtual
23/08/2019 - Suspenso o julgamento (Pedido de vista do Min. Alexandre de Moraes)
04/10/2019 - Devolução dos autos pelo Min. Alexandre de Moraes
04/10/2019 - Incluído na lista de julgamento (Julgamento Virtual - Lista 55-2019)
18/10/2019 - Início do Julgamento Virtual
25/10/2019 - Fim do Julgamento Virtual
</t>
    </r>
    <r>
      <rPr>
        <b/>
        <sz val="10"/>
        <color rgb="FF000000"/>
        <rFont val="Cambria"/>
        <family val="1"/>
      </rPr>
      <t>25/10/2019 - Embargos rejeitados pelo Plenário (Virtual)</t>
    </r>
  </si>
  <si>
    <r>
      <t xml:space="preserve">13/12/2018 - Protocolado
13/12/2018 - Autuado
14/12/2018 - Distribuído ao Min. Marco Aurélio por prevenção (ARE 1100929)
20/12/2018 - CFOAB - Conselho Federal da Ordem dos Advogados do Brasil: pedido de ingresso como assistente simples
</t>
    </r>
    <r>
      <rPr>
        <b/>
        <sz val="10"/>
        <color rgb="FF000000"/>
        <rFont val="Cambria"/>
        <family val="1"/>
      </rPr>
      <t>07/06/2019 - Decisão pela existência de repercussão geral</t>
    </r>
    <r>
      <rPr>
        <sz val="10"/>
        <color rgb="FF000000"/>
        <rFont val="Cambria"/>
        <family val="1"/>
      </rPr>
      <t xml:space="preserve">
06/09/2019 - CFOAB - Conselho Federal da Ordem dos Advogados do Brasil: deferido o pedido de ingresso como assistente simples</t>
    </r>
  </si>
  <si>
    <r>
      <t xml:space="preserve">02/12/2011 - Protocolado
07/12/2011 - Autuado
07/12/2011 - Distribuído ao Min. Joaquim Barbosa
26/06/2013 - Substituição do Relator, art. 38 do RISTF, ao Min. Roberto Barroso
</t>
    </r>
    <r>
      <rPr>
        <b/>
        <sz val="10"/>
        <color rgb="FF000000"/>
        <rFont val="Cambria"/>
        <family val="1"/>
      </rPr>
      <t>22/02/2019 - Decisão pela existência de repercussão geral</t>
    </r>
  </si>
  <si>
    <r>
      <t xml:space="preserve">23/09/2003 - Distribuído ao Min. Marco Aurélio
31/08/2010 - Sobrestado
</t>
    </r>
    <r>
      <rPr>
        <b/>
        <sz val="10"/>
        <color rgb="FF000000"/>
        <rFont val="Cambria"/>
        <family val="1"/>
      </rPr>
      <t xml:space="preserve">14/11/2014 - Negado seguimento ao recurso pelo relator
</t>
    </r>
    <r>
      <rPr>
        <sz val="10"/>
        <color rgb="FF000000"/>
        <rFont val="Cambria"/>
        <family val="1"/>
      </rPr>
      <t xml:space="preserve">24/11/2014 - Interposto Agravo Regimental
</t>
    </r>
    <r>
      <rPr>
        <b/>
        <sz val="10"/>
        <color rgb="FF000000"/>
        <rFont val="Cambria"/>
        <family val="1"/>
      </rPr>
      <t xml:space="preserve">18/09/2015 - Apresentado em mesa para julgamento (1ª Turma - Agravo) 
</t>
    </r>
    <r>
      <rPr>
        <sz val="10"/>
        <color rgb="FF000000"/>
        <rFont val="Cambria"/>
        <family val="1"/>
      </rPr>
      <t>22/09/2015 - Sobrestado</t>
    </r>
  </si>
  <si>
    <r>
      <t xml:space="preserve">27/11/2006 - Distribuído ao Min. Marco Aurélio
31/08/2010 - Sobrestado
</t>
    </r>
    <r>
      <rPr>
        <b/>
        <sz val="10"/>
        <color rgb="FF000000"/>
        <rFont val="Cambria"/>
        <family val="1"/>
      </rPr>
      <t>14/11/2014 - Recurso provido pelo relator</t>
    </r>
    <r>
      <rPr>
        <sz val="10"/>
        <color rgb="FF000000"/>
        <rFont val="Cambria"/>
        <family val="1"/>
      </rPr>
      <t xml:space="preserve">
25/11/2014 - Interposto Agravo Regimental
</t>
    </r>
    <r>
      <rPr>
        <b/>
        <sz val="10"/>
        <color rgb="FF000000"/>
        <rFont val="Cambria"/>
        <family val="1"/>
      </rPr>
      <t xml:space="preserve">08/05/2015 - Apresentado em mesa para julgamento (1ª Turma - Agravo)
</t>
    </r>
    <r>
      <rPr>
        <sz val="10"/>
        <color rgb="FF000000"/>
        <rFont val="Cambria"/>
        <family val="1"/>
      </rPr>
      <t xml:space="preserve">12/05/2015 - Adiado o julgamento
</t>
    </r>
  </si>
  <si>
    <r>
      <t xml:space="preserve">22/04/2009 - Protocolado
06/05/2009 - Autuado
06/05/2009 - Distribuído ao Min. Joaquim Barbosa
30/11/2010 - Sobrestado
26/06/2013 - Substituição do Relator, art. 38 do RISTF, pelo Min. Roberto Barroso
</t>
    </r>
    <r>
      <rPr>
        <b/>
        <sz val="10"/>
        <color rgb="FF000000"/>
        <rFont val="Cambria"/>
        <family val="1"/>
      </rPr>
      <t xml:space="preserve">22/06/2017 - Negado seguimento ao recurso pelo relator
</t>
    </r>
    <r>
      <rPr>
        <sz val="10"/>
        <color rgb="FF000000"/>
        <rFont val="Cambria"/>
        <family val="1"/>
      </rPr>
      <t>17/07/2017 - Interposto Agravo Regimental</t>
    </r>
  </si>
  <si>
    <r>
      <t>27/10/2018 - Protocolado
08/11/2018 - Autuado
09/11/2018 - Distribuído ao Min. Ricardo Lewandowski
10/07/2019 - Parecer da PGR "pela devolução dos autos ao Tribunal Regional Federal da 2ª Região para que exerça o juízo de retratação"</t>
    </r>
    <r>
      <rPr>
        <b/>
        <sz val="10"/>
        <color rgb="FF000000"/>
        <rFont val="Cambria"/>
        <family val="1"/>
      </rPr>
      <t xml:space="preserve">
28/11/2019 - Negado seguimento ao recurso pelo relator</t>
    </r>
  </si>
  <si>
    <r>
      <t xml:space="preserve">29/04/1997 - Distribuído ao Min. Celso de Mello
13/10/1997 - Substituição do Relator, art. 38 do RISTF, pelo Min. Sepúlveda Pertence
28/06/2002 - Desistência (FACEB - Fundação de Assistência dos Funcionários da CEB)
16/06/2004 - Despacho para reautuação
20/08/2004 - Interposto Agravo Regimental
</t>
    </r>
    <r>
      <rPr>
        <b/>
        <sz val="10"/>
        <color rgb="FF000000"/>
        <rFont val="Cambria"/>
        <family val="1"/>
      </rPr>
      <t>26/10/2004 - Decisão de reconsideração da decisão agravada</t>
    </r>
    <r>
      <rPr>
        <sz val="10"/>
        <color rgb="FF000000"/>
        <rFont val="Cambria"/>
        <family val="1"/>
      </rPr>
      <t xml:space="preserve">
14/03/2019 - Substituição do Relator, art. 38 do RISTF, pela MIn. Cármen Lúcia
</t>
    </r>
    <r>
      <rPr>
        <b/>
        <sz val="10"/>
        <color rgb="FF000000"/>
        <rFont val="Cambria"/>
        <family val="1"/>
      </rPr>
      <t>01/08/2019 - Recurso provido pela relatora</t>
    </r>
    <r>
      <rPr>
        <sz val="10"/>
        <color rgb="FF000000"/>
        <rFont val="Cambria"/>
        <family val="1"/>
      </rPr>
      <t xml:space="preserve">
15/08/2019 - Opostos Embargos de Declaração
</t>
    </r>
    <r>
      <rPr>
        <b/>
        <sz val="10"/>
        <color rgb="FF000000"/>
        <rFont val="Cambria"/>
        <family val="1"/>
      </rPr>
      <t xml:space="preserve">07/10/2019 - Inclusão em pauta (2ª Turma - Julgamento Virtual - ED)
</t>
    </r>
    <r>
      <rPr>
        <sz val="10"/>
        <color rgb="FF000000"/>
        <rFont val="Cambria"/>
        <family val="1"/>
      </rPr>
      <t xml:space="preserve">09/10/2019 - Pauta publicada no DJE - 2ª Turma (PAUTA Nº 87/2019)
18/10/2019 - Início do Julgamento Virtual
25/10/2019 - Fim do Julgamento Virtual
</t>
    </r>
    <r>
      <rPr>
        <b/>
        <sz val="10"/>
        <color rgb="FF000000"/>
        <rFont val="Cambria"/>
        <family val="1"/>
      </rPr>
      <t>25/10/2019 - Embargos recebidos como agravo regimental desde logo não provido pela 2ª Turma (Virtual)</t>
    </r>
  </si>
  <si>
    <r>
      <t xml:space="preserve">10/03/2011 - Autuado
11/03/2011 - Distribuído ao Min. Joaquim Barbosa
</t>
    </r>
    <r>
      <rPr>
        <b/>
        <sz val="10"/>
        <color rgb="FF000000"/>
        <rFont val="Cambria"/>
        <family val="1"/>
      </rPr>
      <t>22/04/2011 - Decisão pela existência de repercussão geral</t>
    </r>
    <r>
      <rPr>
        <sz val="10"/>
        <color rgb="FF000000"/>
        <rFont val="Cambria"/>
        <family val="1"/>
      </rPr>
      <t xml:space="preserve">
30/08/2012 - Parecer da PGR pelo improvimento do recurso
26/06/2013 - Substituição do Relator, art. 38 do RISTF, pelo Min. Roberto Barroso</t>
    </r>
  </si>
  <si>
    <r>
      <t xml:space="preserve">18/06/2008 - Protocolado
19/06/2008 - Autuado
19/06/2008 - Distribuído ao Min. Marco Aurélio
17/03/2016 - Sobrestado
</t>
    </r>
    <r>
      <rPr>
        <b/>
        <sz val="10"/>
        <color rgb="FF000000"/>
        <rFont val="Cambria"/>
        <family val="1"/>
      </rPr>
      <t>23/10/2017 - Inclusão em pauta (1ª Turma)</t>
    </r>
    <r>
      <rPr>
        <sz val="10"/>
        <color rgb="FF000000"/>
        <rFont val="Cambria"/>
        <family val="1"/>
      </rPr>
      <t xml:space="preserve">
25/10/2017 Pauta publicada no DJE - 1ª Turma (PAUTA Nº 129/2017)
</t>
    </r>
    <r>
      <rPr>
        <b/>
        <sz val="10"/>
        <color rgb="FF000000"/>
        <rFont val="Cambria"/>
        <family val="1"/>
      </rPr>
      <t>07/11/2017 - Recurso parcialmente provido pela 1ª Turma</t>
    </r>
    <r>
      <rPr>
        <sz val="10"/>
        <color rgb="FF000000"/>
        <rFont val="Cambria"/>
        <family val="1"/>
      </rPr>
      <t xml:space="preserve">
20/11/2017 - Publicação do acórdão
19/12/2017 - Opostos embargos de declaração</t>
    </r>
  </si>
  <si>
    <r>
      <t xml:space="preserve">26/08/2008 - Protocolado
26/08/2008 - Autuado
26/08/2008 - Distribuído ao Min. Marco Aurélio
15/03/2016 - Sobrestado
</t>
    </r>
    <r>
      <rPr>
        <b/>
        <sz val="10"/>
        <color rgb="FF000000"/>
        <rFont val="Cambria"/>
        <family val="1"/>
      </rPr>
      <t>19/10/2017 - Inclusão em pauta (1ª Turma)</t>
    </r>
    <r>
      <rPr>
        <sz val="10"/>
        <color rgb="FF000000"/>
        <rFont val="Cambria"/>
        <family val="1"/>
      </rPr>
      <t xml:space="preserve">
23/10/2017 - Pauta publicada no DJE - 1ª Turma (PAUTA Nº 126/2017)
</t>
    </r>
    <r>
      <rPr>
        <b/>
        <sz val="10"/>
        <color rgb="FF000000"/>
        <rFont val="Cambria"/>
        <family val="1"/>
      </rPr>
      <t>31/10/2017 - Recurso parcialmente provido pela 1ª Turma</t>
    </r>
    <r>
      <rPr>
        <sz val="10"/>
        <color rgb="FF000000"/>
        <rFont val="Cambria"/>
        <family val="1"/>
      </rPr>
      <t xml:space="preserve">
01/02/2018 - Publicação do acórdão
02/03/2018 - Opostos Embargos de Declaração</t>
    </r>
  </si>
  <si>
    <r>
      <t xml:space="preserve">13/05/2009 - Protocolado
13/05/2009 - Autuado
13/05/2009 - Distribuído ao Min. Marco Aurélio
09/03/2016 - Sobrestado
</t>
    </r>
    <r>
      <rPr>
        <b/>
        <sz val="10"/>
        <color rgb="FF000000"/>
        <rFont val="Cambria"/>
        <family val="1"/>
      </rPr>
      <t>28/09/2017 - Inclusão em pauta (1ª Turma)</t>
    </r>
    <r>
      <rPr>
        <sz val="10"/>
        <color rgb="FF000000"/>
        <rFont val="Cambria"/>
        <family val="1"/>
      </rPr>
      <t xml:space="preserve">
02/10/2017 - Pauta publicada no DJE - 1ª Turma (PAUTA Nº 114/2017)
10/10/2017 - Retirado de pauta
</t>
    </r>
    <r>
      <rPr>
        <b/>
        <sz val="10"/>
        <color rgb="FF000000"/>
        <rFont val="Cambria"/>
        <family val="1"/>
      </rPr>
      <t xml:space="preserve">19/10/2017 - Inclusão em pauta (1ª Turma)
</t>
    </r>
    <r>
      <rPr>
        <sz val="10"/>
        <color rgb="FF000000"/>
        <rFont val="Cambria"/>
        <family val="1"/>
      </rPr>
      <t xml:space="preserve">23/10/2017 - Pauta publicada no DJE - 1ª Turma (PAUTA Nº 126/2017)
</t>
    </r>
    <r>
      <rPr>
        <b/>
        <sz val="10"/>
        <color rgb="FF000000"/>
        <rFont val="Cambria"/>
        <family val="1"/>
      </rPr>
      <t>31/10/2017 - Recurso parcialmente provido pela 1ª Turma</t>
    </r>
    <r>
      <rPr>
        <sz val="10"/>
        <color rgb="FF000000"/>
        <rFont val="Cambria"/>
        <family val="1"/>
      </rPr>
      <t xml:space="preserve">
01/02/2018 - Publicação do acórdão
06/04/2018 - Opostos Embargos de Declaração</t>
    </r>
  </si>
  <si>
    <r>
      <t xml:space="preserve">13/11/2007 - Protocolado
13/11/2007 - Autuado
13/11/2007 - Distribuído ao Min. Carlos Britto
19/04/2012 - Substituição do Relator, art. 38 do RISTF, pelo Min. Cezar Peluso
29/11/2012 - Substituição do Relator, art. 38 do RISTF, pelo Min. Teori Zavascki
23/08/2013 - Redistribuído ao Min. Marco Aurélio
15/03/2012 - Sobrestado
</t>
    </r>
    <r>
      <rPr>
        <b/>
        <sz val="10"/>
        <color rgb="FF000000"/>
        <rFont val="Cambria"/>
        <family val="1"/>
      </rPr>
      <t xml:space="preserve">19/10/2017 - Inclusão em pauta (1ª Turma) 
</t>
    </r>
    <r>
      <rPr>
        <sz val="10"/>
        <color rgb="FF000000"/>
        <rFont val="Cambria"/>
        <family val="1"/>
      </rPr>
      <t xml:space="preserve">23/10/2017 - Pauta publicada no DJE - 1ª Turma (PAUTA Nº 126/2017) 
</t>
    </r>
    <r>
      <rPr>
        <b/>
        <sz val="10"/>
        <color rgb="FF000000"/>
        <rFont val="Cambria"/>
        <family val="1"/>
      </rPr>
      <t xml:space="preserve">31/10/2017 - Recurso parcialmente provido pela 1ª Turma 
</t>
    </r>
    <r>
      <rPr>
        <sz val="10"/>
        <color rgb="FF000000"/>
        <rFont val="Cambria"/>
        <family val="1"/>
      </rPr>
      <t>01/02/2018 - Publicação do acórdão 
02/03/2018 - Opostos Embargos de Declaração</t>
    </r>
  </si>
  <si>
    <r>
      <t xml:space="preserve">05/03/2008 - Protocolado
05/03/2008 - Autuado
05/03/2008 - Distribuído ao Min. Marco Aurélio
</t>
    </r>
    <r>
      <rPr>
        <b/>
        <sz val="10"/>
        <color rgb="FF000000"/>
        <rFont val="Cambria"/>
        <family val="1"/>
      </rPr>
      <t>26/03/2008 - Liminar deferida pelo relator</t>
    </r>
    <r>
      <rPr>
        <sz val="10"/>
        <color rgb="FF000000"/>
        <rFont val="Cambria"/>
        <family val="1"/>
      </rPr>
      <t xml:space="preserve">
17/04/2008 - Interposto Agravo Regimental
20/03/2013 - Sobrestado
</t>
    </r>
    <r>
      <rPr>
        <b/>
        <sz val="10"/>
        <color rgb="FF000000"/>
        <rFont val="Cambria"/>
        <family val="1"/>
      </rPr>
      <t>19/10/2017 - Inclusão em pauta (1ª Turma)</t>
    </r>
    <r>
      <rPr>
        <sz val="10"/>
        <color rgb="FF000000"/>
        <rFont val="Cambria"/>
        <family val="1"/>
      </rPr>
      <t xml:space="preserve">
23/10/2017 - Pauta publicada no DJE - 1ª Turma (PAUTA Nº 126/2017)
</t>
    </r>
    <r>
      <rPr>
        <b/>
        <sz val="10"/>
        <color rgb="FF000000"/>
        <rFont val="Cambria"/>
        <family val="1"/>
      </rPr>
      <t>31/10/2017 - Recurso parcialmente provido pela 1ª Turma</t>
    </r>
    <r>
      <rPr>
        <sz val="10"/>
        <color rgb="FF000000"/>
        <rFont val="Cambria"/>
        <family val="1"/>
      </rPr>
      <t xml:space="preserve">
01/02/2018 - Publicação do acórdão
02/03/2018 - Opostos Embargos de Declaração</t>
    </r>
  </si>
  <si>
    <r>
      <t xml:space="preserve">06/02/2008 - Protocolado
07/02/2008 - Autuado
07/02/2008 - Distribuído ao Min. Marco Aurélio
</t>
    </r>
    <r>
      <rPr>
        <b/>
        <sz val="10"/>
        <color rgb="FF000000"/>
        <rFont val="Cambria"/>
        <family val="1"/>
      </rPr>
      <t>23/10/2008 - Liminar deferida pelo relator</t>
    </r>
    <r>
      <rPr>
        <sz val="10"/>
        <color rgb="FF000000"/>
        <rFont val="Cambria"/>
        <family val="1"/>
      </rPr>
      <t xml:space="preserve">
20/11/2008 - Interposto Agravo Regimental
14/03/2012 - Sobrestado
</t>
    </r>
    <r>
      <rPr>
        <b/>
        <sz val="10"/>
        <color rgb="FF000000"/>
        <rFont val="Cambria"/>
        <family val="1"/>
      </rPr>
      <t>30/10/2017 - Inclusão em pauta (1ª Turma)</t>
    </r>
    <r>
      <rPr>
        <sz val="10"/>
        <color rgb="FF000000"/>
        <rFont val="Cambria"/>
        <family val="1"/>
      </rPr>
      <t xml:space="preserve">
06/11/2017 - Pauta publicada no DJE - 1ª Turma (PAUTA Nº 132/2017)
</t>
    </r>
    <r>
      <rPr>
        <b/>
        <sz val="10"/>
        <color rgb="FF000000"/>
        <rFont val="Cambria"/>
        <family val="1"/>
      </rPr>
      <t>14/11/2017 - Recurso parcialmente provido pela 1ª Turma</t>
    </r>
    <r>
      <rPr>
        <sz val="10"/>
        <color rgb="FF000000"/>
        <rFont val="Cambria"/>
        <family val="1"/>
      </rPr>
      <t xml:space="preserve">
28/11/2017 - Publicação do acórdão
08/02/2018 - Opostos Embargos de Declaração
</t>
    </r>
  </si>
  <si>
    <r>
      <t xml:space="preserve">07/03/2016 - Protocolado
07/03/2016 - Autuado
07/03/2016 - Registrado à Presidência
</t>
    </r>
    <r>
      <rPr>
        <b/>
        <sz val="10"/>
        <color rgb="FF000000"/>
        <rFont val="Cambria"/>
        <family val="1"/>
      </rPr>
      <t>08/03/2016 - Deferida a suspensão</t>
    </r>
    <r>
      <rPr>
        <sz val="10"/>
        <color rgb="FF000000"/>
        <rFont val="Cambria"/>
        <family val="1"/>
      </rPr>
      <t xml:space="preserve">
14/03/2016 - Opostos Embargos de Declaração
31/03/2016 - Parecer da PGR "pelo não conhecimento dos embargos de declaração e, caso recebido o recurso como agravo regimental, pelo seu desprovimento, com consequente deferimento do pedido de suspensão"
</t>
    </r>
    <r>
      <rPr>
        <b/>
        <sz val="10"/>
        <color rgb="FF000000"/>
        <rFont val="Cambria"/>
        <family val="1"/>
      </rPr>
      <t>20/06/2016 - Apresentado em mesa para julgamento</t>
    </r>
    <r>
      <rPr>
        <sz val="10"/>
        <color rgb="FF000000"/>
        <rFont val="Cambria"/>
        <family val="1"/>
      </rPr>
      <t xml:space="preserve">
22/08/2016 - Retirado de mesa</t>
    </r>
  </si>
  <si>
    <r>
      <t xml:space="preserve">10/07/2007 - Protocolado
12/07/2007 - Autuado
12/07/2007 - Distribuído ao Min. Gilmar Mendes
</t>
    </r>
    <r>
      <rPr>
        <b/>
        <sz val="10"/>
        <color rgb="FF000000"/>
        <rFont val="Cambria"/>
        <family val="1"/>
      </rPr>
      <t>28/09/2007 - Negado seguimento ao recurso pelo relator</t>
    </r>
    <r>
      <rPr>
        <sz val="10"/>
        <color rgb="FF000000"/>
        <rFont val="Cambria"/>
        <family val="1"/>
      </rPr>
      <t xml:space="preserve">
09/11/2007 - Interposto agravo regimental
</t>
    </r>
    <r>
      <rPr>
        <b/>
        <sz val="10"/>
        <color rgb="FF000000"/>
        <rFont val="Cambria"/>
        <family val="1"/>
      </rPr>
      <t>17/03/2008 - Agravo regimental provido pelo relator</t>
    </r>
    <r>
      <rPr>
        <sz val="10"/>
        <color rgb="FF000000"/>
        <rFont val="Cambria"/>
        <family val="1"/>
      </rPr>
      <t xml:space="preserve">
05/06/2008 - Substituição do Relator, art. 38 do RISTF, pela Min. Ellen Gracie
02/12/2014 - Substituição do Relator, art. 38 do RISTF, pela Min. Rosa Weber
</t>
    </r>
    <r>
      <rPr>
        <b/>
        <sz val="10"/>
        <color rgb="FF000000"/>
        <rFont val="Cambria"/>
        <family val="1"/>
      </rPr>
      <t>14/05/2019 - Negado seguimento ao recurso pela relatora</t>
    </r>
    <r>
      <rPr>
        <sz val="10"/>
        <color rgb="FF000000"/>
        <rFont val="Cambria"/>
        <family val="1"/>
      </rPr>
      <t xml:space="preserve">
28/06/2019 - Interposto Agravo Regimental </t>
    </r>
  </si>
  <si>
    <r>
      <t xml:space="preserve">10/11/2011 - CESA - Centro de Estudos das Sociedades de Advogados
13/09/2012 - União
28/01/2015 - ANPM - Associação Nacional dos Procuradores Municipais
</t>
    </r>
    <r>
      <rPr>
        <i/>
        <sz val="10"/>
        <color rgb="FF000000"/>
        <rFont val="Cambria"/>
        <family val="1"/>
      </rPr>
      <t>01/06/2016 - Angelo Roberto Pessini Junior</t>
    </r>
  </si>
  <si>
    <r>
      <t xml:space="preserve">05/06/2012 - CESA - Centro de Estudos das Sociedades de Advogados: deferido
24/09/2012 - União: deferido
12/08/2015 - ANPM - Associação Nacional dos Procuradores Municipais: indeferido (recebido como memoriais)
</t>
    </r>
    <r>
      <rPr>
        <i/>
        <sz val="10"/>
        <color rgb="FF000000"/>
        <rFont val="Cambria"/>
        <family val="1"/>
      </rPr>
      <t>17/08/2016 - Angelo Roberto Pessini Junior: indeferido</t>
    </r>
  </si>
  <si>
    <r>
      <t xml:space="preserve">"A origem do caso encontra-se em interdito proibitório manejado pela Advocacia-Geral da União (AGU) contra o evento Dia Nacional de Luta contra as Mentiras do Governo Lula, realizado no dia 1º de abril de 2008, no Município de Propriá-SE. A contrariedade com o evento decorria da pretensão dos seus organizadores em paralisar trecho da rodovia BR-101, na ponte sobre o Rio São Francisco, meio de ligação entre os Estados de Alagoas e Sergipe. A referida manifestação sobre a ponte foi convocada para as 9h00 da manhã, sem prazo de duração. O recurso, fundado no art. 102, III, a, da Constituição e indicando-se como infringido o art. 5º, XVI, da Carta Magna foi interposto pelos Sindicato Unificado dos Trabalhadores Petroleiros, Petroquímicos, Químicos e Plásticos dos Estados de Alagoas e Sergipe (SINDIPETRO), Coordenação Nacional de Lutas (CONLUTAS) e Partido Socialista dos Trabalhadores Unificado (PSTU) em face de acórdão do Tribunal Regional Federal da 5ª Região assim ementado: CONSTITUCIONAL. SINDIPETRO, PASTORAL DA TERRA (CONLUTAS) E UNIÃO FEDERAL. POSSÍVEL COLISÃO DE PRINCÍPIOS: ART. 5º , XV E XVI, DA CF/88. PONDERAÇÃO E PROCESSUAL CIVIL: NULIDADE DA CITAÇÃO. INEXISTÊNCIA. ART. 214, § 1º , CPC. CONDIÇÕES DA AÇÃO. ATENDIMENTO. ASTREINTES DA SUCUMBÊNCIA. FIXAÇÃO COM RAZOABILIDADE. APELOS REJEITADOS. 1. Hipótese em que várias entidades planejaram e realizaram manifestação, de caráter político, na BR-101, no Município de Propriá-SE, sem aviso prévio às autoridades e, após manifesta proibição da União Federal, responsável pela garantia da livre locomoção de todos no território nacional. 2. Possível colisão de direitos fundamentais: reunião e livr locomoção: art. 5º, XV e XVI. Solução da sentença pela ponderação de princípios, por considerar-se que o direito de reunião é absoluto, exigindo o aviso prévio para que as autoridades examinassem a conveniência e oportunidade no local que permite o exercício de locomoção e que seria comprometido. 3. Fixação de astreinte (multa) para dissuasão da manifestação no local proferido em R$ 20.000,00 (vinte mil reais), por entidade, que não impediu a tentativa de desobediência da ordem judicial e de ônus de sucumbência de R$ 3.000,00 (três mil reais), também por entidade. Razoabilidade. 4. A astreinte tem por escopo compelir a parte a cumprir a ordem judicial, no caso a obrigação de não fazer. O descumprimento da ordem implica a cobrança da multa imposta, pois, como observou CARNELLUTTI: '... o homem é livre até para realizar um ato contra a lei, em vez de agir de acordo com ela, podendo escolher entre a obediência ou a desobediência da lei, mas não pode evitar as consequências dessa desobediência, daí por que a liberdade é freada com a responsabilidade'. 5. Apelos rejeitados. Sentença mantida por seus próprios fundamentos. No apelo extraordinário, os recorrentes afirmam estar demonstrada a repercussão geral tanto pelos aspectos qualitativos, dada a relevância de definir a abrangência dos limites ao direito de livre manifestação, quanto pelos elementos quantitativos, haja vista o elevado número de manifestações realizadas no território nacional. Quanto ao mérito, alegam que o acórdão recorrido viola o art. 5º, XVI, da Constituição, uma vez que, ao entender exigível a intimação formal e pessoal da autoridade pública competente, impõe condição para o exercício do direito de reunião não prevista no dispositivo constitucional. Aduzem que a exigência da notificação da autoridade competente foi atendida, porquanto a divulgação da informação em outros meios, entre eles os veículos de mídia e a afixação de cartazes, permitiu ao poder público ter ciência do evento, possibilitando, inclusive, a presença da Polícia Rodoviária Federal no local dos fatos e a propositura da ação de interdito proibitório em 31 de março de 2008, um dia antes da manifestação. Acrescentam que, uma vez ciente do evento, o Poder Executivo não pode realizar nenhum juízo acerca da conveniência da associação de pessoas em locais públicos, porque a manifestação é uma garantia do cidadão contra o poder estatal. [...] A União apresentou contrarrazões, pugnando pela inadmissibilidade do apelo, por ausência de demonstração da repercussão geral, inexistência de prequestionamento, deficiência na fundamentação do recurso e impossibilidade de reexame do conjunto fático probatório. No mérito, requer o desprovimento do apelo. Alega ser inafastável a comunicação prévia da autoridade competente, nos termos da literalidade do dispositivo constitucional invocado como violado. Além disso, afirma que a posse da área objeto do interdito proibitório pelos recorrentes infringe o princípio da continuidade da prestação dos serviços públicos e põe em risco a preservação da incolumidade física dos usuários da rodovia" (Trecho do parecer da PGR). 
Discussão da Repercussão Geral: </t>
    </r>
    <r>
      <rPr>
        <b/>
        <sz val="10"/>
        <color rgb="FF000000"/>
        <rFont val="Cambria"/>
        <family val="1"/>
      </rPr>
      <t>"Recurso extraordinário em que se discutem, à luz do art. 5º, XVI, da Constituição Federal, as balizas no tocante à exigência de aviso prévio à autoridade competente como pressuposto para o legítimo exercício da liberdade de reunião".</t>
    </r>
  </si>
  <si>
    <r>
      <t>"Trata-se de recurso extraordinário erigido como paradigma do Tema 897 da repercussão geral, em que se discute a prescritibilidade da ação de ressarcimento ao erário em face de agente, servidor ou não, em decorrência da prática de suposto ato de improbidade administrativa. O recurso está fundado no art. 102, III, a, da Constituição e indica como infringidos os arts. 1º, 18, 29, 30, V, § 5º, e 39 da Carta Magna, tendo sido interposto pelo Ministério Público do Estado de São Paulo em face de acórdão da Terceira Câmara de Direito Público do Tribunal de Justiça do Estado do São Paulo assim ementado: Ação Civil Pública – Licitação – Alienação de bens móveis – Avaliação abaixo do preço de mercado – A Lei Federal nº 8.112/90 dispõe que a ação disciplinar prescreve em 5 (cinco) anos quanto às infrações penais puníveis com demissão (inciso I), sendo que o prazo prescricional começa a correr da data em que o fato se tornou conhecido (§ 1º) – Fatos ocorridos em 26.04.1995 e 21.11.95 – Ação interposta em 03.07.2001 – Ocorrência da prescrição – Ação julgada extinta em relação aos ex-servidores. Recurso provido. [...] No apelo extraordinário, afirma, para fins de repercussão geral, que o tema ultrapassa o interesse subjetivo das partes, mostrando-se relevante diante da possibilidade de, uma vez reconhecida a prescritibilidade das ações de ressarcimento ao erário, determinados atos fiquem impunes e o Tesouro, composto pela contribuição de cada um dos integrantes da sociedade, seja diminuído. Quanto ao mérito, narra que o acórdão recorrido julgou extinto o processo pela prescrição em relação a todas as consequências da prática do ato ímprobo, inclusive à sanção de ressarcimento ao erário. Entende que, mesmo consideradas prescritas as sanções da Lei 8.429/1992 aplicadas aos servidores públicos pelo juízo de primeira instância, a prescrição não poderia alcançar a penalidade de ressarcimento ao erário. Sustenta violação do art. 37, § 5º, da Constituição, que prevê a prescritibilidade dos ilícitos administrativos praticados por qualquer agente público, segundo dispuser a lei, mas assegura a imprescritibilidade das ações de reparação de danos ao erário. Aduz que, do segundo comando emanado do dispositivo constitucional, extrai-se a vedação de lei em sentido contrário, ou seja, permitindo-se a prescrição da penalidade de ressarcimento. Em relação às demais penalidades, também reputa inconstitucional o reconhecimento da prescrição, por ofensa aos princípios federativo e da autonomia municipal. Afirma não ser aplicável a ex-servidores públicos municipais o prazo prescricional fixado na Lei 8.112/1990 para a pena de demissão. Ao final, requer a reforma do acórdão para que seja afastada a a extinção do processo pelo reconhecimento da prescrição em relação a todas as sanções aplicadas ou, ao menos, em relação à penalidade de ressarcimento do dano" (Trecho do parecer da PGR). 
Discussão da Repercussão Geral:</t>
    </r>
    <r>
      <rPr>
        <b/>
        <sz val="10"/>
        <color rgb="FF000000"/>
        <rFont val="Cambria"/>
        <family val="1"/>
      </rPr>
      <t xml:space="preserve"> "Recurso extraordinário em que se discute, à luz do art. 37, § 5º, da Constituição Federal, se é prescritível, ou não, a ação de ressarcimento ao erário fundada em ato tipificado como ilícito de improbidade administrativa".</t>
    </r>
  </si>
  <si>
    <r>
      <t xml:space="preserve">"O Ministério Público Federal interpôs recurso extraordinário, a partir da alínea a do inciso III do artigo 102 da Constituição Federal, contra acórdão mediante o qual a Sétima Turma do Tribunal Regional Federal da 1ª Região, aludindo ao julgamento da ação direta de inconstitucionalidade nº 3.026, afastou a obrigação de a Ordem dos Advogados do Brasil prestar contas perante o Tribunal de Contas da União. Assentou que a natureza das finalidades institucionais exige gestão isenta da ingerência do Poder Público. Argui ofensa ao artigo 70, parágrafo único, da Lei Maior. Frisa não ter o Supremo, quando do exame do processo objetivo – circunscrito à análise da vinculação da entidade à realização de concurso público para contratação de pessoal –, afastado a incidência do regime administrativo no tocante aos demais aspectos, como o dever de prestar contas, o qual, segundo argumenta, independe da qualidade da pessoa, sendo imperativo ante a utilização, arrecadação, guarda, gerenciamento ou administração de dinheiros, bens e valores públicos ou pelos quais a União responda, ou que, em nome desta, assuma obrigação de natureza pecuniária. Conforme ressalta, por configurar-se a Ordem dos Advogados do Brasil instituição não integrante da Administração Pública, mas investida de competência pública, há de ser observado o imperativo constitucional da prestação de contas. Salienta ultrapassar a matéria os limites subjetivos da lide, mostrando-se relevante dos pontos de vista jurídico, político e social. Não foram apresentadas contrarrazões pela Ordem dos Advogados do Brasil – Seção da Bahia. A União – a também figurar no polo passivo da ação –, aduz, em contrarrazões, ser o artigo 71, inciso II, da Constituição Federal, a disciplinar a fiscalização do Tribunal de Contas da União, o aplicável para a solução da questão, no que versa competência para o julgamento das contas da Administração direta e indireta, que não abrange a Ordem dos Advogados do Brasil. Diz insuficiente a possibilitar o controle externo o disposto no parágrafo único do artigo 70 da Carta da República, não se podendo pretender inserir no texto constitucional previsão nele não contida" (Trecho do relatório do Min. Marco Aurélio)
Discussão da Repercussão Geral: </t>
    </r>
    <r>
      <rPr>
        <b/>
        <sz val="10"/>
        <color rgb="FF000000"/>
        <rFont val="Cambria"/>
        <family val="1"/>
      </rPr>
      <t>"Recurso extraordinário em que se discute, à luz do artigo 70, parágrafo único, da Constituição Federal, se a Ordem dos Advogados do Brasil deve prestar contas ao Tribunal de Contas da União".</t>
    </r>
  </si>
  <si>
    <r>
      <t xml:space="preserve">"O Supremo Tribunal Federal (STF) vai decidir se a imposição de pagamento pelo Poder Público de preço arbitrado pela unidade hospitalar privada, para ressarcir serviços de saúde prestados por força de decisão judicial, viola o regime de contratação da rede complementar de saúde pública (artigo 199, parágrafos 1º e 2º, da Constituição Federal). O Plenário Virtual do Supremo Tribunal Federal (STF) reconheceu a existência de repercussão geral no Recurso Extraordinário (RE) 666094, que trata da matéria. No caso dos autos, em razão da inexistência de vaga na rede pública, um paciente foi internado em hospital particular do Distrito Federal (DF) após decisão judicial. Posteriormente, diante da inocorrência de pagamento voluntário pelo DF, a rede privada de saúde ajuizou ação de cobrança visando o ressarcimento das despesas médicas. O Tribunal de Justiça do Distrito Federal e dos Territórios (TJDFT) condenou o ente federado a pagar ao estabelecimento privado o valor referente aos serviços prestados em cumprimento à ordem judicial, sob o argumento de que é dever do Estado efetivar o direito à saúde. O acordão do TJDFT assentou que, nas hipóteses em que inexistir vaga no sistema público, deve o Estado arcar com o ônus da internação de paciente em hospital particular. No RE, o Distrito Federal defende que as despesas médicas cobradas pelo estabelecimento privado sejam pagas de acordo com os parâmetros e valores estabelecidos pelo Sistema Único de Saúde (SUS) para remuneração da rede complementar de saúde, ou seja, tal como ocorreria com as instituições privadas conveniadas ou contratadas pelo Estado para atendimento público. A imposição de pagamento com base no preço arbitrado pela prestadora privada violaria, segundo o DF, os artigos 5º, caput, 196 e 199, parágrafo 1º, da Constituição Federal" (Site do STF).
Discussão da Repercussão Geral: </t>
    </r>
    <r>
      <rPr>
        <b/>
        <sz val="10"/>
        <color rgb="FF000000"/>
        <rFont val="Cambria"/>
        <family val="1"/>
      </rPr>
      <t>"Recurso extraordinário em que se discute, à luz dos arts. 5º, caput; 196 e 199, §1º, da Constituição Federal, se as despesas médicas do hospital particular que, por ordem judicial, prestou serviços em favor de paciente que não conseguiu vaga em unidade do Sistema Único de Saúde (SUS) devem ser pagas pela unidade federada pertinente segundo o preço arbitrado pelo prestador do serviço ou de acordo com a tabela do SUS."</t>
    </r>
  </si>
  <si>
    <r>
      <t xml:space="preserve">09/11/2016 - União
27/02/2018 - CNM - Confederação Nacional dos Municípios
</t>
    </r>
    <r>
      <rPr>
        <i/>
        <sz val="10"/>
        <color rgb="FF000000"/>
        <rFont val="Cambria"/>
        <family val="1"/>
      </rPr>
      <t>15/06/2018 - Walter Vieira da Silva</t>
    </r>
  </si>
  <si>
    <r>
      <t xml:space="preserve">14/11/2016 - União: deferido
08/03/2018 - CNM - Confederação Nacional dos Municípios: indeferido
</t>
    </r>
    <r>
      <rPr>
        <i/>
        <sz val="10"/>
        <color rgb="FF000000"/>
        <rFont val="Cambria"/>
        <family val="1"/>
      </rPr>
      <t>19/06/2018 - Walter Vieira da Silva: indeferido</t>
    </r>
  </si>
  <si>
    <t>"Em decisão monocrática publicada em 19/11/2014, o Exmo. Ministro Marco Aurélio afastou o sobrestamento do Recurso Extraordinário da Fazenda Nacional ao RE nº 598.085/RJ, julgou prejudicado o Recurso Extraordinário interposto pela Cooperativa e aplicou ao caso o posicionamento adotado por esta Suprema Corte quando daquele julgamento realizado no dia 06/11/2014, no qual se entendeu pela constitucionalidade da revogação, pela Medida Provisória n. 1.858/99, do art. 6º, I, da Lei Complementar nº 70, de 1991. Assim, ante o suposto precedente, o Exmo. Relator conheceu e proveu o Recurso Extraordinário da União Federal 'para assentar a constitucionalidade da revogação da isenção da COFINS relativa aos atos cooperativos, promovida pela Medida Provisória n. 1.858, de 1999'. De se destacar que o recurso fazendário advém do STJ (RESP nº 785.553/MG), oportunidade na qual aquela Corte, através da sua Primeira Turma, entendeu que, independentemente da questão envolvendo hierarquia legal, o ato cooperativo das cooperativas não geraria COFINS, uma vez não se tratar de recurso da cooperativa (art. 79 da Lei 5764/71 e parágrafo único), mas sim do cooperado. A cooperativa haveria sim de pagar a COFINS sobre os atos não cooperativos, razão pela qual o debate sobre hierarquia seria irrelevante ao caso. Ocorre que a despeito do sobrestamento do presente feito ao RE nº 598.085/RJ, necessário, em respeito à segurança jurídica, cautela na aplicação daquele precedente ao caso dos autos e de todos os outros envolvendo Cooperativas (principalmente antes da publicação do r. acórdão), eis que os votos proferidos pelos Ministros desta Suprema Corte e os debates travados na Tribuna quando daquele julgamento, não deixam dúvidas de que o posicionamento então adotado se aplica ao ato NÃO cooperativo (negociais) praticado pelas Cooperativas de Trabalho Médico, enquanto no presente feito o que se buscou foi o reconhecimento da não incidência da COFINS sobre o Ato Cooperativo da Agravante. Aliás, existem situações processuais que haverão de ser considerados em cada caso, até em face da situação individual da lide e sua solução em face dos julgamentos já havidos junto ao STJ. Ademais, ainda que se entenda, por amor ao debate, pela aplicabilidade da conclusão adotada no julgamento do RE n. 598.085 ao presente feito (o que não se espera, mesmo porque não foi o que foi decidido), a partir da simples análise dos autos é possível aferir a total impertinência temática entre o acórdão proferido pelo Superior Tribunal de Justiça que se pretende revogar e o entendimento pela constitucionalidade da revogação do art. 6º, I da LC n. 70/91 pela MP n. 1.858/99" (Trecho do Agravo Regimental).</t>
  </si>
  <si>
    <t>"O Juízo Federal da 5ª Vara Cível da Seção Judiciária do Estado do Rio de Janeiro (f. 12/20)1 concedeu a ordem no Mandado de Segurança 2000.51.01.003349-8, para reconhecer o direito de a Cooperativa de Profissionais de Informática do Rio de Janeiro Ltda. não recolher a Contribuição para o Financiamento da Seguridade Social - COFINS sobre seus atos tipicamente cooperativos. A União recorreu da sentença, e a 3ª Turma Especializada do Tribunal Regional Federal da 2ª Região – TRF/2 (f. 34/48) negou provimento à apelação/remessa necessária, em acórdão inalterado após a rejeição de embargos de declaração (f. 58/63), e assim ementado (f. 48): TRIBUTÁRIO – LEI COMPLEMENTAR 70/91 – MP 1858/99 – COOPERATIVA – DISTINÇÃO DE ATOS COOPERATIVOS E NÃO COOPERATIVOS – AUSÊNCIA DE FATURAMENTO E LUCRO – NÃO INCIDÊNCIA DE COFINS E PIS – REVOGAÇÃO DE LEI COMPLEMENTAR POR LEI ORDINÁRIA – INADMISSIBILIDADE – NATUREZA DA LC 70/91. I. As cooperativas quando praticam atos cooperativos (art. 79 da Lei nº 5764/71) não geram receita nem faturamento não incidindo, assim, a COFINS e PIS. II. Nos atos cooperativos há uma não-incidência e não uma isenção, de forma que a MP 1858/99 em nada alterou a sistemática adotada quanto às cooperativas não contribuírem para a COFINS e PIS. III. Mesmo que não se tratasse de não incidência, lei ordinária não pode revogar lei complementar, sob pena de violação do princípio da hierarquia das leis. IV. A decisão proferida na ADC 1/DF não assentou ser a LC 70/91 formalmente complementar. Essa manifestação foi proferida em voto, de forma que não compete com exclusividade ao STF apreciar a matéria (RCL 2475-MC e RCL 2518-MC). V. Apelação e remessa necessária improvidas. [...] Nas razões deste primeiro recurso extraordinário (f. 34/48), fundamentado na alínea 'a' do permissivo constitucional, a recorrente apontou infringência aos artigos 97; 195, inciso I, e § 4º; 146; e 150, § 6º, todos da Constituição da República. Sustentou, além de repercussão geral: (i) a nulidade do acórdão dos embargos de declaração, por ausência de pronunciamento a respeito da inobservância do princípio da reserva de plenário; (ii) a possibilidade de medida provisória revogar a referida isenção, por não se tratar a Lei Complementar 70/91 de lei materialmente complementar, neste ponto; e (iii) a incidência das regras tributárias aplicáveis às demais pessoas jurídicas de direito privado, considerando a ausência de regulamentação do tratamento tributário a ser dispensado ao ato cooperativo praticado pelas sociedades cooperativas (CF, artigo 146, inciso III, alínea 'c')" (Trecho do relatório do parecer da PGR).</t>
  </si>
  <si>
    <r>
      <t xml:space="preserve">"Trata-se de recurso extraordinário (art. 102, III, b da Constituição) interposto de acórdão prolatado pelo Tribunal Regional Federal da 4ª Região assim ementado: 'EXECUÇÃO FISCAL. EXCEÇÃO DE PRÉ-EXECUTIVIDADE. PRESCRIÇÃO INTERCORRENTE. OCORRÊNCIA. 1. O Código Tributário Nacional possui status de lei complementar e as diretrizes nele estabelecidas relativas à decadência e prescrição prevalecem à Lei de Execuções Fiscais, norma hierarquicamente inferior. 2. Paralisado o processo por mais de cinco anos, se ausente causa de suspensão ou interrupção, ocorre a prescrição intercorrente. 3. Declarada pela Corte Especial deste TRF a inconstitucionalidade do caput e § 4º do art. 40 da Lei nº 6.830/80, por conflitar com a prescrição quinquenal prevista no art. 174 do CTN, que não aponta hipótese de suspensão do prazo (ArgInc nº 0004671- 46.2003.404.7200/SC, D.E. 15/09/10). 4. Não se justifica a manutenção de relação processual inócua, com prescrição do direito de ação e prescrição intercorrente evidenciadas. 5. Mantido o decreto de extinção da execução fiscal pela ocorrência da prescrição intercorrente.' (Fls. 205). Em síntese, sustenta-se a constitucionalidade da norma que estabeleceu o prazo de prescrição intercorrente para a cobrança do crédito tributário" (Trecho do relatório do Min. Joaquim Barbosa).
Discussão da Repercussão Geral: </t>
    </r>
    <r>
      <rPr>
        <b/>
        <sz val="10"/>
        <rFont val="Cambria"/>
        <family val="1"/>
      </rPr>
      <t>"Recurso extraordinário em que se discute, à luz dos art. 146, III, b, da Constituição Federal, a constitucionalidade ou não, do artigo 40, §4º, da Lei 6.830/1980, que regula a prescrição intercorrente no processo de execução fiscal, sob a alegação de que não se trata de matéria reservada à lei complementar".</t>
    </r>
  </si>
  <si>
    <t>Requerente(s) ou Partes</t>
  </si>
  <si>
    <t>Categoria Requerentes
(art. 103, CF)</t>
  </si>
  <si>
    <t>12.02.2020</t>
  </si>
  <si>
    <r>
      <t xml:space="preserve">05/03/2002 - Distribuído ao Min. Moreira Alves por prevenção
30/04/2002 - Redistribuído ao Min. Celso de Mello
01/04/2003 - Distribuído ao Min. Moreira Alves por prevenção
</t>
    </r>
    <r>
      <rPr>
        <b/>
        <sz val="10"/>
        <rFont val="Cambria"/>
        <family val="1"/>
      </rPr>
      <t>07/04/2003 - Apensado à ADI 2228</t>
    </r>
    <r>
      <rPr>
        <sz val="10"/>
        <rFont val="Cambria"/>
        <family val="1"/>
      </rPr>
      <t xml:space="preserve">
12/05/2003 - Redistribuído ao Min. Carlos Velloso
25/06/2003 - Substituição do relator, art. 38, do RISTF, pelo Min. Joaquim Barbosa
27/09/2005 - Parecer da PGR
</t>
    </r>
    <r>
      <rPr>
        <b/>
        <sz val="10"/>
        <rFont val="Cambria"/>
        <family val="1"/>
      </rPr>
      <t>12/08/2009 - Inclusão em pauta</t>
    </r>
    <r>
      <rPr>
        <sz val="10"/>
        <rFont val="Cambria"/>
        <family val="1"/>
      </rPr>
      <t xml:space="preserve">
21/08/2009 - Pauta publicada no DJE - Plenário (PAUTA Nº 31/2009)
05/08/2010 - Petição da Confederação Nacional da Saúde, Hospitais, Estabelecimentos e Serviços - requerendo que o feito seja conhecido como ADPF
04/06/2014 - Suspenso o julgamento (Vista ao Min. Teori Zavascki)
26/03/2015 - Devolução dos autos pelo Min. Teori Zavascki
19/10/2016 - Suspenso o julgamento
19/10/2016 - Suspenso o julgamento (Vista ao Min. Marco Aurélio)
03/11/2016 - Devolução dos autos pelo Min. Marco Aurélio
23/02/2017 - Suspenso o julgamento
</t>
    </r>
    <r>
      <rPr>
        <b/>
        <sz val="10"/>
        <rFont val="Cambria"/>
        <family val="1"/>
      </rPr>
      <t>02/03/2017 - Ação julgada parcialmente procedente pelo Plenário</t>
    </r>
    <r>
      <rPr>
        <sz val="10"/>
        <rFont val="Cambria"/>
        <family val="1"/>
      </rPr>
      <t xml:space="preserve">
02/03/2017 - Substituição do Relator, art. 38, II, do RISTF, pela Min. Rosa Weber
16/05/2017 - Publicação do acórdão
22/05/2017 - Opostos Embargos de Declaração
12/09/2017 - Opostos Embargos de Declaração
</t>
    </r>
    <r>
      <rPr>
        <b/>
        <sz val="10"/>
        <rFont val="Cambria"/>
        <family val="1"/>
      </rPr>
      <t>09/01/2018 - Inclusão em pauta (ED)</t>
    </r>
    <r>
      <rPr>
        <sz val="10"/>
        <rFont val="Cambria"/>
        <family val="1"/>
      </rPr>
      <t xml:space="preserve">
18/01/2018 - Retirado de pauta
</t>
    </r>
    <r>
      <rPr>
        <b/>
        <sz val="10"/>
        <rFont val="Cambria"/>
        <family val="1"/>
      </rPr>
      <t>19/01/2018 - Inclusão em pauta (Julgamento Virtual - ED)</t>
    </r>
    <r>
      <rPr>
        <sz val="10"/>
        <rFont val="Cambria"/>
        <family val="1"/>
      </rPr>
      <t xml:space="preserve">
02/02/2018 - Pauta publicada no DJE - Plenário (PAUTA Nº 1/2018)
06/02/2018 - Retirado de pauta
</t>
    </r>
    <r>
      <rPr>
        <b/>
        <sz val="10"/>
        <rFont val="Cambria"/>
        <family val="1"/>
      </rPr>
      <t>06/02/2018 - Inclusão em pauta (ED)</t>
    </r>
    <r>
      <rPr>
        <sz val="10"/>
        <rFont val="Cambria"/>
        <family val="1"/>
      </rPr>
      <t xml:space="preserve">
09/02/2018 - Pauta publicada no DJE - Plenário (PAUTA Nº 4/2018)
21/02/2018 - Retirado de pauta
</t>
    </r>
    <r>
      <rPr>
        <b/>
        <sz val="10"/>
        <rFont val="Cambria"/>
        <family val="1"/>
      </rPr>
      <t>17/12/2018 - Inclusão em pauta (ED)</t>
    </r>
    <r>
      <rPr>
        <sz val="10"/>
        <rFont val="Cambria"/>
        <family val="1"/>
      </rPr>
      <t xml:space="preserve">
19/12/2018 - Pauta publicada no DJE - Plenário (PAUTA Nº 135/2018)
11/03/2019 - Incluído no calendário de julgamento pelo Presidente (Data: 04/04/2019)
13/03/2019 - Calendário de julgamento publicado no DJe (DJe n. 49/2019)
11/04/2019 - Incluído no calendário de julgamento pelo Presidente (Data: 25/04/2019)
16/04/2019 - Calendário de julgamento publicado no DJe (DJe n. 77/2019)
25/04/2019 - Suspenso o julgamento
26/04/2019 - Incluído no calendário de julgamento pelo Presidente (Data: 08/05/2019)
14/06/2019 - Incluído no calendário de julgamento pelo Presidente (Data: 11/09/2019)
18/06/2019 - Calendário de julgamento publicado no DJe (DJe nº 133/2019)
</t>
    </r>
    <r>
      <rPr>
        <b/>
        <sz val="10"/>
        <rFont val="Cambria"/>
        <family val="1"/>
      </rPr>
      <t xml:space="preserve">11/09/2019 - Suspenso o julgamento (Vista ao Min. Marco Aurélio)
</t>
    </r>
    <r>
      <rPr>
        <sz val="10"/>
        <rFont val="Cambria"/>
        <family val="1"/>
      </rPr>
      <t xml:space="preserve">02/10/2019 - Devolução dos autos pelo Min. Marco Aurélio
05/12/2019 - Incluído no calendário de julgamento pelo Presidente (Data: 18/12/2019)
06/12/2019 - Calendário de julgamento publicado no DJe (DJe nº 269/2019)
</t>
    </r>
    <r>
      <rPr>
        <b/>
        <sz val="10"/>
        <rFont val="Cambria"/>
        <family val="1"/>
      </rPr>
      <t>18/12/2019 - Embargos recebidos em parte pelo Plenário</t>
    </r>
  </si>
  <si>
    <r>
      <t xml:space="preserve">09/10/2007 - Protocolado
10/10/2007 - Autuado
10/10/2007 - Distribuído ao Min. Marco Aurélio
</t>
    </r>
    <r>
      <rPr>
        <b/>
        <sz val="10"/>
        <color rgb="FF000000"/>
        <rFont val="Cambria"/>
        <family val="1"/>
      </rPr>
      <t>23/02/2008 - Decisão pela existência de repercussão geral</t>
    </r>
    <r>
      <rPr>
        <sz val="10"/>
        <color rgb="FF000000"/>
        <rFont val="Cambria"/>
        <family val="1"/>
      </rPr>
      <t xml:space="preserve">
</t>
    </r>
    <r>
      <rPr>
        <b/>
        <sz val="10"/>
        <color rgb="FF000000"/>
        <rFont val="Cambria"/>
        <family val="1"/>
      </rPr>
      <t>23/05/2014 - Inclusão em pauta</t>
    </r>
    <r>
      <rPr>
        <sz val="10"/>
        <color rgb="FF000000"/>
        <rFont val="Cambria"/>
        <family val="1"/>
      </rPr>
      <t xml:space="preserve">
30/05/2014 - Pauta publicada no DJE - Plenário (PAUTA Nº 27/2014)
04/06/2014 - Suspenso o julgamento (Vista ao Min. Teori Zavascki)
25/03/2015 - Devolução dos autos pelo Min. Teori Zavascki
18/10/2016 - Aeroclube do Rio Grande do Sul Escola Aeronáutica Civil: pedido de ingresso como assistente
18/10/2016 - Aeroclube do Rio Grande do Sul Escola Aeronáutica Civil: indeferido o pedido de ingresso como assistente
19/10/2016 - Suspenso o julgamento
19/10/2016 - Adiado o julgamento
</t>
    </r>
    <r>
      <rPr>
        <b/>
        <sz val="10"/>
        <color rgb="FF000000"/>
        <rFont val="Cambria"/>
        <family val="1"/>
      </rPr>
      <t>23/02/2017 - Recurso provido pelo Plenário</t>
    </r>
    <r>
      <rPr>
        <sz val="10"/>
        <color rgb="FF000000"/>
        <rFont val="Cambria"/>
        <family val="1"/>
      </rPr>
      <t xml:space="preserve">
30/08/2017 - Opostos Embargos de Declaração
12/09/2017 - Opostos Embargos de Declaração
</t>
    </r>
    <r>
      <rPr>
        <b/>
        <sz val="10"/>
        <color rgb="FF000000"/>
        <rFont val="Cambria"/>
        <family val="1"/>
      </rPr>
      <t>19/02/2018 - Inclusão em pauta (ED)</t>
    </r>
    <r>
      <rPr>
        <sz val="10"/>
        <color rgb="FF000000"/>
        <rFont val="Cambria"/>
        <family val="1"/>
      </rPr>
      <t xml:space="preserve">
21/02/2018 - Pauta publicada no DJE - Plenário (PAUTA Nº 8/2018)
28/06/2018 - Incluído no calendário de julgamento pelo Presidente (Data: 5/9/2018)
14/08/2018 - Calendário de julgamento publicado no DJe em 29/6/2018
05/09/2018 - Suspenso o julgamento (Vista à Min. Rosa Weber)
17/12/2018 - Devolução dos autos pela Min. Rosa Weber
11/03/2019 - Incluído no calendário de julgamento pelo Presidente (Data: 04/04/2019)
13/03/2019 - Calendário de julgamento publicado no DJe (DJe n. 49/2019)
11/04/2019 - Incluído no calendário de julgamento pelo Presidente (Data: 25/04/2019)
16/04/2019 - Calendário de julgamento publicado no DJe em 15/04/2019
25/04/2019 - Suspenso o julgamento
26/04/2019 - Incluído no calendário de julgamento pelo Presidente (Data: 08/05/2019)
14/06/2019 - Incluído no calendário de julgamento pelo Presidente (Data: 11/09/2019)
18/06/2019 - Calendário de julgamento publicado no DJe (DJe nº 133/2019)
11/09/2019 - Suspenso o julgamento
05/12/2019 - Incluído no calendário de julgamento pelo Presidente (Data: 18/12/2019)
06/12/2019 - Calendário de julgamento publicado no DJe (DJe nº 269/2019)
</t>
    </r>
    <r>
      <rPr>
        <b/>
        <sz val="10"/>
        <color rgb="FF000000"/>
        <rFont val="Cambria"/>
        <family val="1"/>
      </rPr>
      <t>18/12/2019 - Embargos recebidos em parte pelo Plenário</t>
    </r>
  </si>
  <si>
    <r>
      <t xml:space="preserve">13/07/1999 - Registrado à Presidência
</t>
    </r>
    <r>
      <rPr>
        <b/>
        <sz val="10"/>
        <rFont val="Cambria"/>
        <family val="1"/>
      </rPr>
      <t>14/07/1999 - Liminar deferida pela Presidência</t>
    </r>
    <r>
      <rPr>
        <sz val="10"/>
        <rFont val="Cambria"/>
        <family val="1"/>
      </rPr>
      <t xml:space="preserve">
02/08/1999 - Distribuído ao Min. Moreira Alves
17/09/1999 - Apensamento da ADI 2036
</t>
    </r>
    <r>
      <rPr>
        <b/>
        <sz val="10"/>
        <rFont val="Cambria"/>
        <family val="1"/>
      </rPr>
      <t xml:space="preserve">11/11/1999 - Liminar referendada pelo Plenário
</t>
    </r>
    <r>
      <rPr>
        <sz val="10"/>
        <rFont val="Cambria"/>
        <family val="1"/>
      </rPr>
      <t xml:space="preserve">01/04/2002 - Parecer da PGR pelo não conhecimento da ação e, se conhecida, pela improcedência do pedido
08/07/2003 - Substituição do relator, art. 38, IV, do RISTF, pelo Min. Joaquim Barbosa
</t>
    </r>
    <r>
      <rPr>
        <b/>
        <sz val="10"/>
        <rFont val="Cambria"/>
        <family val="1"/>
      </rPr>
      <t>10/08/2009 - Inclusão em pauta</t>
    </r>
    <r>
      <rPr>
        <sz val="10"/>
        <rFont val="Cambria"/>
        <family val="1"/>
      </rPr>
      <t xml:space="preserve">
14/08/2009 - Pauta publicada no DJE - Plenário (PAUTA Nº 29/2009)
05/08/2010 - Petição da Confederação Nacional da Saúde, Hospitais, Estabelecimentos e Serviços - requerendo que o feito seja conhecido como ADPF
04/06/2014 - Suspenso o julgamento (Vista ao Min. Teori Zavascki)
25/03/2015 - Devolução dos autos pelo Min. Teori Zavascki
19/10/2016 - Suspenso o julgamento
19/10/2016 - Suspenso o julgamento (Vista ao Min. Marco Aurélio)
03/11/2016 - Devolução dos autos pelo Min. Marco Aurélio
23/02/2017 - Suspenso o julgamento
</t>
    </r>
    <r>
      <rPr>
        <b/>
        <sz val="10"/>
        <rFont val="Cambria"/>
        <family val="1"/>
      </rPr>
      <t xml:space="preserve">02/03/2017 - Ação julgada procedente pelo Plenário
</t>
    </r>
    <r>
      <rPr>
        <sz val="10"/>
        <rFont val="Cambria"/>
        <family val="1"/>
      </rPr>
      <t xml:space="preserve">02/03/2017 - Substituição do Relator, art. 38, II, do RISTF, pela Min. Rosa Weber
08/05/2017 - Publicação do acórdão
12/05/2017 - Opostos Embargos de Declaração
29/08/2017 - Opostos Embargos de Declaração
</t>
    </r>
    <r>
      <rPr>
        <b/>
        <sz val="10"/>
        <rFont val="Cambria"/>
        <family val="1"/>
      </rPr>
      <t xml:space="preserve">19/01/2018 - Inclusão em pauta (Julgamento Virtual - ED)
</t>
    </r>
    <r>
      <rPr>
        <sz val="10"/>
        <rFont val="Cambria"/>
        <family val="1"/>
      </rPr>
      <t xml:space="preserve">02/02/2018 - Pauta publicada no DJE - Plenário (PAUTA Nº 1/2018)
06/02/2018 - Retirado de pauta
</t>
    </r>
    <r>
      <rPr>
        <b/>
        <sz val="10"/>
        <rFont val="Cambria"/>
        <family val="1"/>
      </rPr>
      <t>06/02/2018 - Inclusão em pauta (ED)</t>
    </r>
    <r>
      <rPr>
        <sz val="10"/>
        <rFont val="Cambria"/>
        <family val="1"/>
      </rPr>
      <t xml:space="preserve">
09/02/2018 - Pauta publicada no DJE - Plenário (PAUTA Nº 4/2018)
21/02/2018 - Retirado de pauta
</t>
    </r>
    <r>
      <rPr>
        <b/>
        <sz val="10"/>
        <rFont val="Cambria"/>
        <family val="1"/>
      </rPr>
      <t>17/12/2018 - Inclusão em pauta (ED)</t>
    </r>
    <r>
      <rPr>
        <sz val="10"/>
        <rFont val="Cambria"/>
        <family val="1"/>
      </rPr>
      <t xml:space="preserve">
19/12/2018 - Pauta publicada no DJE - Plenário (PAUTA Nº 135/2018)
11/03/2019 - Incluído no calendário de julgamento pelo Presidente (Data: 04/04/2019)
13/03/2019 - Calendário de julgamento publicado no DJe (DJe n. 49/2019)
11/04/2019 - Incluído no calendário de julgamento pelo Presidente (Data: 25/04/2019)
16/04/2019 - Calendário de julgamento publicado no DJe (DJe n. 77/2019)
25/04/2019 - Suspenso o julgamento
26/04/2019 - Incluído no calendário de julgamento pelo Presidente (Data: 08/05/2019)
14/06/2019 - Incluído no calendário de julgamento pelo Presidente (Data: 11/09/2019)
18/06/2019 - Calendário de julgamento publicado no DJe (DJe nº 133/2019)
11/09/2019 - Suspenso o julgamento (Vista ao Min. Marco Aurélio)</t>
    </r>
    <r>
      <rPr>
        <b/>
        <sz val="10"/>
        <rFont val="Cambria"/>
        <family val="1"/>
      </rPr>
      <t xml:space="preserve">
</t>
    </r>
    <r>
      <rPr>
        <sz val="10"/>
        <rFont val="Cambria"/>
        <family val="1"/>
      </rPr>
      <t xml:space="preserve">02/10/2019 - Devolução dos autos pelo Min. Marco Aurélio
05/12/2019 - Incluído no calendário de julgamento pelo Presidente (Data: 18/12/2019)
06/12/2019 - Calendário de julgamento publicado no DJe (DJe nº 269/2019)
</t>
    </r>
    <r>
      <rPr>
        <b/>
        <sz val="10"/>
        <rFont val="Cambria"/>
        <family val="1"/>
      </rPr>
      <t>18/12/2019 - Embargos recebidos em parte pelo Plenário</t>
    </r>
  </si>
  <si>
    <r>
      <t xml:space="preserve">20/07/1999 - Registrado à Presidência
02/08/1999 - Distribuído ao Min. Nelson Jobim
</t>
    </r>
    <r>
      <rPr>
        <b/>
        <sz val="10"/>
        <rFont val="Cambria"/>
        <family val="1"/>
      </rPr>
      <t>10/09/1999 - Apensado à ADI 2028</t>
    </r>
    <r>
      <rPr>
        <sz val="10"/>
        <rFont val="Cambria"/>
        <family val="1"/>
      </rPr>
      <t xml:space="preserve">
10/09/1999 - Redistribuído ao Min. Moreira Alves por prevenção
</t>
    </r>
    <r>
      <rPr>
        <b/>
        <sz val="10"/>
        <rFont val="Cambria"/>
        <family val="1"/>
      </rPr>
      <t xml:space="preserve">11/11/1999 - Liminar julgada prejudicada pelo Plenário 
</t>
    </r>
    <r>
      <rPr>
        <sz val="10"/>
        <rFont val="Cambria"/>
        <family val="1"/>
      </rPr>
      <t xml:space="preserve">17/08/2009 - Substituição do relator, art. 38, IV, do RISTF, pelo Min. Joaquim Barbosa
</t>
    </r>
    <r>
      <rPr>
        <b/>
        <sz val="10"/>
        <rFont val="Cambria"/>
        <family val="1"/>
      </rPr>
      <t>25/08/2009 - Inclusão em pauta</t>
    </r>
    <r>
      <rPr>
        <sz val="10"/>
        <rFont val="Cambria"/>
        <family val="1"/>
      </rPr>
      <t xml:space="preserve">
28/08/2009 - Pauta publicada no DJE - Plenário (PAUTA Nº 32/2009)
04/06/2014 - Suspenso o julgamento (Vista ao Min. Teori Zavascki)
26/03/2015 - Devolução dos autos pelo Min. Teori Zavascki
19/10/2016 - Suspenso o julgamento
19/10/2016 - Suspenso o julgamento (Vista ao Min. Marco Aurélio)
03/11/2016 - Devolução dos autos pelo Min. Marco Aurélio
23/02/2017 - Suspenso o julgamento
</t>
    </r>
    <r>
      <rPr>
        <b/>
        <sz val="10"/>
        <rFont val="Cambria"/>
        <family val="1"/>
      </rPr>
      <t>02/03/2017 - Ação julgada procedente pelo Plenário</t>
    </r>
    <r>
      <rPr>
        <sz val="10"/>
        <rFont val="Cambria"/>
        <family val="1"/>
      </rPr>
      <t xml:space="preserve">
02/03/2017 - Substituição do Relator, art. 38, II, do RISTF, pela Min. Rosa Weber
08/05/2017 - Publicação do acórdão
16/05/2017 - Opostos Embargos de Declaração
</t>
    </r>
    <r>
      <rPr>
        <b/>
        <sz val="10"/>
        <rFont val="Cambria"/>
        <family val="1"/>
      </rPr>
      <t>19/01/2018 - Inclusão em pauta (Julgamento Virtual - ED)</t>
    </r>
    <r>
      <rPr>
        <sz val="10"/>
        <rFont val="Cambria"/>
        <family val="1"/>
      </rPr>
      <t xml:space="preserve">
02/02/2018 - Pauta publicada no DJE - Plenário (PAUTA Nº 1/2018)
06/02/2018 - Retirado de pauta
</t>
    </r>
    <r>
      <rPr>
        <b/>
        <sz val="10"/>
        <rFont val="Cambria"/>
        <family val="1"/>
      </rPr>
      <t>06/02/2018 - Inclusão em pauta (ED)</t>
    </r>
    <r>
      <rPr>
        <sz val="10"/>
        <rFont val="Cambria"/>
        <family val="1"/>
      </rPr>
      <t xml:space="preserve">
09/02/2018 - Pauta publicada no DJE - Plenário (PAUTA Nº 4/2018)
21/02/2018 - Retirado de pauta
</t>
    </r>
    <r>
      <rPr>
        <b/>
        <sz val="10"/>
        <rFont val="Cambria"/>
        <family val="1"/>
      </rPr>
      <t>17/12/2018 - Inclusão em pauta (ED)</t>
    </r>
    <r>
      <rPr>
        <sz val="10"/>
        <rFont val="Cambria"/>
        <family val="1"/>
      </rPr>
      <t xml:space="preserve">
19/12/2018 - Pauta publicada no DJE - Plenário (PAUTA Nº 135/2018)
11/03/2019 - Incluído no calendário de julgamento pelo Presidente (Data: 04/04/2019)
13/03/2019 - Calendário de julgamento publicado no DJe (DJe n. 49/2019)
11/04/2019 - Incluído no calendário de julgamento pelo Presidente (Data: 25/04/2019)
16/04/2019 - Calendário de julgamento publicado no DJe (DJe n. 77/2019)
25/04/2019 - Suspenso o julgamento
26/04/2019 - Incluído no calendário de julgamento pelo Presidente (Data: 08/05/2019)
14/06/2019 - Incluído no calendário de julgamento pelo Presidente (Data: 11/09/2019)
18/06/2019 - Calendário de julgamento publicado no DJe (DJe nº 133/2019)
11/09/2019 - Suspenso o julgamento (Vista ao Min. Marco Aurélio)</t>
    </r>
    <r>
      <rPr>
        <b/>
        <sz val="10"/>
        <rFont val="Cambria"/>
        <family val="1"/>
      </rPr>
      <t xml:space="preserve">
</t>
    </r>
    <r>
      <rPr>
        <sz val="10"/>
        <rFont val="Cambria"/>
        <family val="1"/>
      </rPr>
      <t xml:space="preserve">02/10/2019 - Devolução dos autos pelo Min. Marco Aurélio
05/12/2019 - Incluído no calendário de julgamento pelo Presidente (Data: 18/12/2019)
06/12/2019 - Calendário de julgamento publicado no DJe (DJe nº 269/2019)
</t>
    </r>
    <r>
      <rPr>
        <b/>
        <sz val="10"/>
        <rFont val="Cambria"/>
        <family val="1"/>
      </rPr>
      <t>18/12/2019 - Embargos recebidos em parte pelo Plenário</t>
    </r>
  </si>
  <si>
    <r>
      <t xml:space="preserve">20/06/2000 - Distribuído ao Min. Moreira Alves
14/05/2002 - Parecer da PGR pela improcedência do pedido
07/04/2003 - Apensamento da ADI 2621
12/05/2003 - Redistribuído ao Min. Carlos Velloso
17/08/2009 - Substituição do relator, art. 38, do RISTF, pelo Min. Joaquim Barbosa
</t>
    </r>
    <r>
      <rPr>
        <b/>
        <sz val="10"/>
        <rFont val="Cambria"/>
        <family val="1"/>
      </rPr>
      <t xml:space="preserve">12/08/2009 - Inclusão em pauta
</t>
    </r>
    <r>
      <rPr>
        <sz val="10"/>
        <rFont val="Cambria"/>
        <family val="1"/>
      </rPr>
      <t xml:space="preserve">21/08/2009 - Pauta publicada no DJE - Plenário (PAUTA Nº 31/2009)
05/08/2010 - Petição da Confederação Nacional da Saúde, Hospitais, Estabelecimentos e Serviços - requerendo que o feito seja conhecido como ADPF
04/06/2014 - Suspenso o julgamento (Vista ao Min. Teori Zavascki)
25/03/2015 - Devolução dos autos pelo Min. Teori Zavascki
19/10/2016 - Suspenso o julgamento
19/10/2016 - Suspenso o julgamento (Vista ao Min. Marco Aurélio)
03/11/2016 - Devolução dos autos pelo Min. Marco Aurélio
23/02/2017 - Suspenso o julgamento
</t>
    </r>
    <r>
      <rPr>
        <b/>
        <sz val="10"/>
        <rFont val="Cambria"/>
        <family val="1"/>
      </rPr>
      <t xml:space="preserve">02/03/2017 - Ação julgada parcialmente procedente pelo Plenário
</t>
    </r>
    <r>
      <rPr>
        <sz val="10"/>
        <rFont val="Cambria"/>
        <family val="1"/>
      </rPr>
      <t xml:space="preserve">02/03/2017 - Substituição do Relator, art. 38, II, do RISTF, pela Min. Rosa Weber
16/05/2017 - Publicação do acórdão
18/05/2017 - Opostos Embargos de Declaração
29/08/2017 - Opostos Embargos de Declaração
</t>
    </r>
    <r>
      <rPr>
        <b/>
        <sz val="10"/>
        <rFont val="Cambria"/>
        <family val="1"/>
      </rPr>
      <t xml:space="preserve">09/01/2018 - Inclusão em pauta (ED)
</t>
    </r>
    <r>
      <rPr>
        <sz val="10"/>
        <rFont val="Cambria"/>
        <family val="1"/>
      </rPr>
      <t xml:space="preserve">18/01/2018 - Retirado de pauta
</t>
    </r>
    <r>
      <rPr>
        <b/>
        <sz val="10"/>
        <rFont val="Cambria"/>
        <family val="1"/>
      </rPr>
      <t>19/01/2018 - Inclusão em pauta (Julgamento Virtual - ED)</t>
    </r>
    <r>
      <rPr>
        <sz val="10"/>
        <rFont val="Cambria"/>
        <family val="1"/>
      </rPr>
      <t xml:space="preserve">
02/02/2018 - Pauta publicada no DJE - Plenário (PAUTA Nº 1/2018)
06/02/2018 - Retirado de pauta
</t>
    </r>
    <r>
      <rPr>
        <b/>
        <sz val="10"/>
        <rFont val="Cambria"/>
        <family val="1"/>
      </rPr>
      <t>06/02/2018 - Inclusão em pauta (ED)</t>
    </r>
    <r>
      <rPr>
        <sz val="10"/>
        <rFont val="Cambria"/>
        <family val="1"/>
      </rPr>
      <t xml:space="preserve">
09/02/2018 - Pauta publicada no DJE - Plenário (PAUTA Nº 4/2018)
21/02/2018 - Retirado de pauta
</t>
    </r>
    <r>
      <rPr>
        <b/>
        <sz val="10"/>
        <rFont val="Cambria"/>
        <family val="1"/>
      </rPr>
      <t>17/12/2018 - Inclusão em pauta (ED)</t>
    </r>
    <r>
      <rPr>
        <sz val="10"/>
        <rFont val="Cambria"/>
        <family val="1"/>
      </rPr>
      <t xml:space="preserve">
19/12/2018 - Pauta publicada no DJE - Plenário (PAUTA Nº 135/2018)
11/03/2019 - Incluído no calendário de julgamento pelo Presidente (Data: 04/04/2019)
13/03/2019 - Calendário de julgamento publicado no DJe (DJe n. 49/2019)
11/04/2019 - Incluído no calendário de julgamento pelo Presidente (Data: 25/04/2019)
16/04/2019 - Calendário de julgamento publicado no DJe (DJe n. 77/2019)
25/04/2019 - Suspenso o julgamento
26/04/2019 - Incluído no calendário de julgamento pelo Presidente (Data: 08/05/2019)
14/06/2019 - Incluído no calendário de julgamento pelo Presidente (Data: 11/09/2019)
18/06/2019 - Calendário de julgamento publicado no DJe (DJe nº 133/2019)
11/09/2019 - Suspenso o julgamento (Vista ao Min. Marco Aurélio)
02/10/2019 - Devolução dos autos pelo Min. Marco Aurélio
05/12/2019 - Incluído no calendário de julgamento pelo Presidente (Data: 18/12/2019)
06/12/2019 - Calendário de julgamento publicado no DJe (DJe nº 269/2019)
</t>
    </r>
    <r>
      <rPr>
        <b/>
        <sz val="10"/>
        <rFont val="Cambria"/>
        <family val="1"/>
      </rPr>
      <t>18/12/2019 - Embargos recebidos em parte pelo Plenário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</si>
</sst>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d&quot;/&quot;mm&quot;/&quot;yyyy"/>
    <numFmt numFmtId="165" formatCode="dd\.mm\.yyyy"/>
    <numFmt numFmtId="166" formatCode="d/m/yyyy"/>
    <numFmt numFmtId="167" formatCode="d\.m\.yyyy"/>
  </numFmts>
  <fonts count="16" x14ac:knownFonts="1">
    <font>
      <sz val="10"/>
      <color rgb="FF000000"/>
      <name val="Arial"/>
    </font>
    <font>
      <sz val="10"/>
      <color rgb="FF000000"/>
      <name val="Cambria"/>
      <family val="1"/>
    </font>
    <font>
      <u/>
      <sz val="10"/>
      <color rgb="FF000000"/>
      <name val="Cambria"/>
      <family val="1"/>
    </font>
    <font>
      <sz val="10"/>
      <name val="Cambria"/>
      <family val="1"/>
    </font>
    <font>
      <sz val="10"/>
      <name val="Cambria"/>
      <family val="1"/>
    </font>
    <font>
      <b/>
      <sz val="10"/>
      <name val="Cambria"/>
      <family val="1"/>
    </font>
    <font>
      <u/>
      <sz val="10"/>
      <color rgb="FF000000"/>
      <name val="Cambria"/>
      <family val="1"/>
    </font>
    <font>
      <sz val="10"/>
      <color rgb="FF000000"/>
      <name val="Cambria"/>
      <family val="1"/>
    </font>
    <font>
      <sz val="11"/>
      <name val="Cambria"/>
      <family val="1"/>
    </font>
    <font>
      <b/>
      <sz val="10"/>
      <color rgb="FF333333"/>
      <name val="Arial"/>
      <family val="2"/>
    </font>
    <font>
      <sz val="10"/>
      <name val="Cambria"/>
      <family val="1"/>
    </font>
    <font>
      <sz val="10"/>
      <color rgb="FF000000"/>
      <name val="Cambria"/>
      <family val="1"/>
    </font>
    <font>
      <b/>
      <sz val="10"/>
      <color rgb="FF000000"/>
      <name val="Cambria"/>
      <family val="1"/>
    </font>
    <font>
      <i/>
      <sz val="10"/>
      <name val="Cambria"/>
      <family val="1"/>
    </font>
    <font>
      <i/>
      <sz val="10"/>
      <color rgb="FF000000"/>
      <name val="Cambria"/>
      <family val="1"/>
    </font>
    <font>
      <b/>
      <sz val="12"/>
      <color rgb="FFFFFFFF"/>
      <name val="Cambria"/>
      <family val="1"/>
    </font>
  </fonts>
  <fills count="4">
    <fill>
      <patternFill patternType="none"/>
    </fill>
    <fill>
      <patternFill patternType="gray125"/>
    </fill>
    <fill>
      <patternFill patternType="solid">
        <fgColor rgb="FF3D85C6"/>
        <bgColor rgb="FF3D85C6"/>
      </patternFill>
    </fill>
    <fill>
      <patternFill patternType="solid">
        <fgColor rgb="FFFFFFFF"/>
        <bgColor rgb="FFFFFFFF"/>
      </patternFill>
    </fill>
  </fills>
  <borders count="2">
    <border>
      <left/>
      <right/>
      <top/>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59">
    <xf numFmtId="0" fontId="0" fillId="0" borderId="0" xfId="0" applyFont="1" applyAlignment="1"/>
    <xf numFmtId="0" fontId="1"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3" fillId="0" borderId="0" xfId="0" applyFont="1"/>
    <xf numFmtId="0" fontId="4" fillId="0" borderId="0" xfId="0" applyFont="1"/>
    <xf numFmtId="166" fontId="9" fillId="3" borderId="0" xfId="0" applyNumberFormat="1" applyFont="1" applyFill="1" applyAlignment="1">
      <alignment horizontal="left" wrapText="1"/>
    </xf>
    <xf numFmtId="0" fontId="0" fillId="0" borderId="0" xfId="0" applyFont="1" applyAlignment="1">
      <alignment wrapText="1"/>
    </xf>
    <xf numFmtId="0" fontId="0"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1" xfId="0" applyFont="1" applyBorder="1" applyAlignment="1">
      <alignment horizontal="center" vertical="center"/>
    </xf>
    <xf numFmtId="167" fontId="3"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14" fontId="1" fillId="0" borderId="1" xfId="0" applyNumberFormat="1" applyFont="1" applyBorder="1" applyAlignment="1">
      <alignment horizontal="center" vertical="center"/>
    </xf>
    <xf numFmtId="0" fontId="10" fillId="0" borderId="1" xfId="0" applyFont="1" applyBorder="1" applyAlignment="1">
      <alignment horizontal="left" vertical="center" wrapText="1"/>
    </xf>
    <xf numFmtId="0" fontId="5" fillId="0" borderId="1" xfId="0" applyFont="1" applyBorder="1" applyAlignment="1">
      <alignment horizontal="center" vertical="center"/>
    </xf>
    <xf numFmtId="49" fontId="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6" fontId="1"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165" fontId="1" fillId="0" borderId="1" xfId="0" applyNumberFormat="1" applyFont="1" applyBorder="1" applyAlignment="1">
      <alignment horizontal="center" vertical="center"/>
    </xf>
    <xf numFmtId="14" fontId="3" fillId="0" borderId="1" xfId="0" applyNumberFormat="1" applyFont="1" applyBorder="1" applyAlignment="1">
      <alignment horizontal="center" vertical="center"/>
    </xf>
    <xf numFmtId="166" fontId="3"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166" fontId="3" fillId="0" borderId="1" xfId="0" applyNumberFormat="1" applyFont="1" applyBorder="1" applyAlignment="1">
      <alignment horizontal="center" vertical="center"/>
    </xf>
    <xf numFmtId="14"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0" fontId="10" fillId="0" borderId="1" xfId="0" applyFont="1" applyBorder="1" applyAlignment="1">
      <alignment vertical="center" wrapText="1"/>
    </xf>
    <xf numFmtId="166" fontId="1"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165" fontId="7" fillId="0" borderId="1" xfId="0" applyNumberFormat="1" applyFont="1" applyBorder="1" applyAlignment="1">
      <alignment horizontal="center" vertical="center"/>
    </xf>
    <xf numFmtId="0" fontId="11" fillId="0" borderId="1" xfId="0" applyFont="1" applyBorder="1" applyAlignment="1">
      <alignment horizontal="center" wrapText="1"/>
    </xf>
    <xf numFmtId="0" fontId="1" fillId="0" borderId="1" xfId="0" applyFont="1" applyBorder="1" applyAlignment="1">
      <alignment vertical="center" wrapText="1"/>
    </xf>
    <xf numFmtId="0" fontId="3" fillId="0" borderId="1" xfId="0" applyFont="1" applyBorder="1" applyAlignment="1">
      <alignment vertical="center" wrapText="1"/>
    </xf>
    <xf numFmtId="14" fontId="7" fillId="0" borderId="1" xfId="0" applyNumberFormat="1" applyFont="1" applyBorder="1" applyAlignment="1">
      <alignment horizontal="center" vertical="center"/>
    </xf>
    <xf numFmtId="0" fontId="4" fillId="0" borderId="1" xfId="0" applyFont="1" applyBorder="1" applyAlignment="1">
      <alignment vertical="center" wrapText="1"/>
    </xf>
    <xf numFmtId="0" fontId="7" fillId="0" borderId="1" xfId="0" applyFont="1" applyBorder="1" applyAlignment="1">
      <alignment vertical="center" wrapText="1"/>
    </xf>
    <xf numFmtId="0" fontId="3" fillId="0" borderId="1" xfId="0" applyFont="1" applyBorder="1" applyAlignment="1">
      <alignment vertical="center"/>
    </xf>
    <xf numFmtId="164" fontId="7" fillId="0" borderId="1" xfId="0" applyNumberFormat="1" applyFont="1" applyBorder="1" applyAlignment="1">
      <alignment horizontal="center" vertical="center"/>
    </xf>
    <xf numFmtId="164" fontId="1"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8" fillId="0" borderId="1" xfId="0" applyFont="1" applyBorder="1" applyAlignment="1">
      <alignment vertical="center"/>
    </xf>
    <xf numFmtId="0" fontId="4"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0" borderId="1" xfId="0" applyFont="1" applyBorder="1" applyAlignment="1">
      <alignment horizontal="center" vertical="center"/>
    </xf>
    <xf numFmtId="14" fontId="7" fillId="0" borderId="1" xfId="0" applyNumberFormat="1" applyFont="1" applyBorder="1" applyAlignment="1">
      <alignment horizontal="center" vertical="center" wrapText="1"/>
    </xf>
    <xf numFmtId="167" fontId="4" fillId="0" borderId="1" xfId="0" applyNumberFormat="1" applyFont="1" applyBorder="1" applyAlignment="1">
      <alignment horizontal="center" vertical="center"/>
    </xf>
    <xf numFmtId="0" fontId="15" fillId="2" borderId="1" xfId="0" applyFont="1" applyFill="1" applyBorder="1" applyAlignment="1">
      <alignment horizontal="center" vertical="center" wrapText="1"/>
    </xf>
    <xf numFmtId="164" fontId="15" fillId="2"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58"/>
  <sheetViews>
    <sheetView tabSelected="1" topLeftCell="S1" zoomScale="80" zoomScaleNormal="80" workbookViewId="0">
      <pane ySplit="1" topLeftCell="A38" activePane="bottomLeft" state="frozen"/>
      <selection pane="bottomLeft" activeCell="P179" sqref="P179"/>
    </sheetView>
  </sheetViews>
  <sheetFormatPr defaultRowHeight="12.75" x14ac:dyDescent="0.2"/>
  <cols>
    <col min="1" max="3" width="14.5703125" customWidth="1"/>
    <col min="4" max="4" width="26.140625" customWidth="1"/>
    <col min="5" max="6" width="20.5703125" customWidth="1"/>
    <col min="7" max="7" width="77.7109375" customWidth="1"/>
    <col min="8" max="14" width="16.5703125" customWidth="1"/>
    <col min="15" max="15" width="34.28515625" style="11" customWidth="1"/>
    <col min="16" max="16" width="78.85546875" style="10" customWidth="1"/>
    <col min="17" max="20" width="14.5703125" customWidth="1"/>
    <col min="21" max="22" width="80.5703125" style="10" customWidth="1"/>
    <col min="23" max="23" width="20.5703125" customWidth="1"/>
    <col min="24" max="24" width="14.5703125" customWidth="1"/>
  </cols>
  <sheetData>
    <row r="1" spans="1:44" ht="55.5" customHeight="1" x14ac:dyDescent="0.2">
      <c r="A1" s="57" t="s">
        <v>0</v>
      </c>
      <c r="B1" s="58" t="s">
        <v>1</v>
      </c>
      <c r="C1" s="57" t="s">
        <v>2</v>
      </c>
      <c r="D1" s="57" t="s">
        <v>988</v>
      </c>
      <c r="E1" s="57" t="s">
        <v>3</v>
      </c>
      <c r="F1" s="57" t="s">
        <v>989</v>
      </c>
      <c r="G1" s="57" t="s">
        <v>4</v>
      </c>
      <c r="H1" s="57" t="s">
        <v>5</v>
      </c>
      <c r="I1" s="57" t="s">
        <v>6</v>
      </c>
      <c r="J1" s="57" t="s">
        <v>7</v>
      </c>
      <c r="K1" s="57" t="s">
        <v>8</v>
      </c>
      <c r="L1" s="57" t="s">
        <v>9</v>
      </c>
      <c r="M1" s="57" t="s">
        <v>10</v>
      </c>
      <c r="N1" s="57" t="s">
        <v>11</v>
      </c>
      <c r="O1" s="57" t="s">
        <v>12</v>
      </c>
      <c r="P1" s="57" t="s">
        <v>13</v>
      </c>
      <c r="Q1" s="57" t="s">
        <v>14</v>
      </c>
      <c r="R1" s="57" t="s">
        <v>15</v>
      </c>
      <c r="S1" s="57" t="s">
        <v>16</v>
      </c>
      <c r="T1" s="57" t="s">
        <v>17</v>
      </c>
      <c r="U1" s="57" t="s">
        <v>18</v>
      </c>
      <c r="V1" s="57" t="s">
        <v>19</v>
      </c>
      <c r="W1" s="57" t="s">
        <v>20</v>
      </c>
      <c r="X1" s="57" t="s">
        <v>21</v>
      </c>
      <c r="Y1" s="1"/>
      <c r="Z1" s="1"/>
      <c r="AA1" s="1"/>
      <c r="AB1" s="1"/>
      <c r="AC1" s="1"/>
      <c r="AD1" s="1"/>
      <c r="AE1" s="1"/>
      <c r="AF1" s="1"/>
      <c r="AG1" s="1"/>
      <c r="AH1" s="1"/>
      <c r="AI1" s="1"/>
      <c r="AJ1" s="1"/>
      <c r="AK1" s="1"/>
      <c r="AL1" s="1"/>
      <c r="AM1" s="1"/>
      <c r="AN1" s="1"/>
      <c r="AO1" s="1"/>
      <c r="AP1" s="1"/>
      <c r="AQ1" s="1"/>
      <c r="AR1" s="1"/>
    </row>
    <row r="2" spans="1:44" ht="300" customHeight="1" x14ac:dyDescent="0.2">
      <c r="A2" s="12" t="s">
        <v>680</v>
      </c>
      <c r="B2" s="13" t="str">
        <f>HYPERLINK("http://portal.stf.jus.br/processos/detalhe.asp?incidente=1669939","212216")</f>
        <v>212216</v>
      </c>
      <c r="C2" s="14">
        <v>35549</v>
      </c>
      <c r="D2" s="12" t="s">
        <v>800</v>
      </c>
      <c r="E2" s="12" t="s">
        <v>24</v>
      </c>
      <c r="F2" s="12" t="s">
        <v>24</v>
      </c>
      <c r="G2" s="15" t="s">
        <v>801</v>
      </c>
      <c r="H2" s="12" t="s">
        <v>205</v>
      </c>
      <c r="I2" s="12" t="s">
        <v>28</v>
      </c>
      <c r="J2" s="12" t="s">
        <v>40</v>
      </c>
      <c r="K2" s="12" t="s">
        <v>79</v>
      </c>
      <c r="L2" s="12" t="s">
        <v>419</v>
      </c>
      <c r="M2" s="12" t="s">
        <v>420</v>
      </c>
      <c r="N2" s="12" t="s">
        <v>24</v>
      </c>
      <c r="O2" s="12" t="s">
        <v>802</v>
      </c>
      <c r="P2" s="16" t="s">
        <v>967</v>
      </c>
      <c r="Q2" s="17" t="s">
        <v>24</v>
      </c>
      <c r="R2" s="12" t="s">
        <v>273</v>
      </c>
      <c r="S2" s="12" t="s">
        <v>24</v>
      </c>
      <c r="T2" s="12" t="s">
        <v>409</v>
      </c>
      <c r="U2" s="12" t="s">
        <v>24</v>
      </c>
      <c r="V2" s="12" t="s">
        <v>24</v>
      </c>
      <c r="W2" s="12" t="s">
        <v>24</v>
      </c>
      <c r="X2" s="18">
        <v>43798</v>
      </c>
      <c r="Y2" s="3"/>
      <c r="Z2" s="3"/>
      <c r="AA2" s="3"/>
      <c r="AB2" s="3"/>
      <c r="AC2" s="3"/>
      <c r="AD2" s="3"/>
      <c r="AE2" s="3"/>
      <c r="AF2" s="3"/>
      <c r="AG2" s="3"/>
      <c r="AH2" s="3"/>
      <c r="AI2" s="3"/>
      <c r="AJ2" s="3"/>
      <c r="AK2" s="3"/>
      <c r="AL2" s="3"/>
      <c r="AM2" s="3"/>
      <c r="AN2" s="3"/>
      <c r="AO2" s="3"/>
      <c r="AP2" s="3"/>
      <c r="AQ2" s="3"/>
      <c r="AR2" s="3"/>
    </row>
    <row r="3" spans="1:44" ht="300" customHeight="1" x14ac:dyDescent="0.2">
      <c r="A3" s="19" t="s">
        <v>35</v>
      </c>
      <c r="B3" s="20" t="str">
        <f>HYPERLINK("http://portal.stf.jus.br/processos/detalhe.asp?incidente=1768733","2028")</f>
        <v>2028</v>
      </c>
      <c r="C3" s="21">
        <v>36354</v>
      </c>
      <c r="D3" s="12" t="s">
        <v>270</v>
      </c>
      <c r="E3" s="12" t="s">
        <v>24</v>
      </c>
      <c r="F3" s="12" t="s">
        <v>25</v>
      </c>
      <c r="G3" s="15" t="s">
        <v>856</v>
      </c>
      <c r="H3" s="12" t="s">
        <v>49</v>
      </c>
      <c r="I3" s="12" t="s">
        <v>39</v>
      </c>
      <c r="J3" s="12" t="s">
        <v>40</v>
      </c>
      <c r="K3" s="12" t="s">
        <v>79</v>
      </c>
      <c r="L3" s="12" t="s">
        <v>80</v>
      </c>
      <c r="M3" s="12" t="s">
        <v>81</v>
      </c>
      <c r="N3" s="12" t="s">
        <v>24</v>
      </c>
      <c r="O3" s="12" t="s">
        <v>271</v>
      </c>
      <c r="P3" s="27" t="s">
        <v>993</v>
      </c>
      <c r="Q3" s="17" t="s">
        <v>272</v>
      </c>
      <c r="R3" s="12" t="s">
        <v>273</v>
      </c>
      <c r="S3" s="12" t="s">
        <v>179</v>
      </c>
      <c r="T3" s="12" t="s">
        <v>33</v>
      </c>
      <c r="U3" s="12" t="s">
        <v>24</v>
      </c>
      <c r="V3" s="12" t="s">
        <v>24</v>
      </c>
      <c r="W3" s="12" t="s">
        <v>84</v>
      </c>
      <c r="X3" s="18" t="s">
        <v>990</v>
      </c>
      <c r="Y3" s="3"/>
      <c r="Z3" s="3"/>
      <c r="AA3" s="3"/>
      <c r="AB3" s="3"/>
      <c r="AC3" s="3"/>
      <c r="AD3" s="3"/>
      <c r="AE3" s="3"/>
      <c r="AF3" s="3"/>
      <c r="AG3" s="3"/>
      <c r="AH3" s="3"/>
      <c r="AI3" s="3"/>
      <c r="AJ3" s="3"/>
      <c r="AK3" s="3"/>
      <c r="AL3" s="3"/>
      <c r="AM3" s="3"/>
      <c r="AN3" s="3"/>
      <c r="AO3" s="3"/>
      <c r="AP3" s="3"/>
      <c r="AQ3" s="3"/>
      <c r="AR3" s="3"/>
    </row>
    <row r="4" spans="1:44" ht="300" customHeight="1" x14ac:dyDescent="0.2">
      <c r="A4" s="19" t="s">
        <v>35</v>
      </c>
      <c r="B4" s="20" t="str">
        <f>HYPERLINK("http://portal.stf.jus.br/processos/detalhe.asp?incidente=1769577","2036")</f>
        <v>2036</v>
      </c>
      <c r="C4" s="21">
        <v>36361</v>
      </c>
      <c r="D4" s="12" t="s">
        <v>274</v>
      </c>
      <c r="E4" s="12" t="s">
        <v>24</v>
      </c>
      <c r="F4" s="12" t="s">
        <v>25</v>
      </c>
      <c r="G4" s="12" t="s">
        <v>275</v>
      </c>
      <c r="H4" s="12" t="s">
        <v>49</v>
      </c>
      <c r="I4" s="12" t="s">
        <v>39</v>
      </c>
      <c r="J4" s="12" t="s">
        <v>40</v>
      </c>
      <c r="K4" s="12" t="s">
        <v>79</v>
      </c>
      <c r="L4" s="12" t="s">
        <v>80</v>
      </c>
      <c r="M4" s="12" t="s">
        <v>81</v>
      </c>
      <c r="N4" s="12" t="s">
        <v>24</v>
      </c>
      <c r="O4" s="12" t="s">
        <v>276</v>
      </c>
      <c r="P4" s="27" t="s">
        <v>994</v>
      </c>
      <c r="Q4" s="23" t="s">
        <v>277</v>
      </c>
      <c r="R4" s="12" t="s">
        <v>273</v>
      </c>
      <c r="S4" s="12" t="s">
        <v>278</v>
      </c>
      <c r="T4" s="12" t="s">
        <v>33</v>
      </c>
      <c r="U4" s="12" t="s">
        <v>24</v>
      </c>
      <c r="V4" s="12" t="s">
        <v>24</v>
      </c>
      <c r="W4" s="12" t="s">
        <v>84</v>
      </c>
      <c r="X4" s="18" t="s">
        <v>990</v>
      </c>
      <c r="Y4" s="3"/>
      <c r="Z4" s="3"/>
      <c r="AA4" s="3"/>
      <c r="AB4" s="3"/>
      <c r="AC4" s="3"/>
      <c r="AD4" s="3"/>
      <c r="AE4" s="3"/>
      <c r="AF4" s="3"/>
      <c r="AG4" s="3"/>
      <c r="AH4" s="3"/>
      <c r="AI4" s="3"/>
      <c r="AJ4" s="3"/>
      <c r="AK4" s="3"/>
      <c r="AL4" s="3"/>
      <c r="AM4" s="3"/>
      <c r="AN4" s="3"/>
      <c r="AO4" s="3"/>
      <c r="AP4" s="3"/>
      <c r="AQ4" s="3"/>
      <c r="AR4" s="3"/>
    </row>
    <row r="5" spans="1:44" ht="300" customHeight="1" x14ac:dyDescent="0.2">
      <c r="A5" s="19" t="s">
        <v>35</v>
      </c>
      <c r="B5" s="20" t="str">
        <f>HYPERLINK("http://portal.stf.jus.br/processos/detalhe.asp?incidente=1827519","2228")</f>
        <v>2228</v>
      </c>
      <c r="C5" s="21">
        <v>36697</v>
      </c>
      <c r="D5" s="12" t="s">
        <v>279</v>
      </c>
      <c r="E5" s="12" t="s">
        <v>24</v>
      </c>
      <c r="F5" s="12" t="s">
        <v>25</v>
      </c>
      <c r="G5" s="12" t="s">
        <v>280</v>
      </c>
      <c r="H5" s="12" t="s">
        <v>49</v>
      </c>
      <c r="I5" s="12" t="s">
        <v>39</v>
      </c>
      <c r="J5" s="12" t="s">
        <v>40</v>
      </c>
      <c r="K5" s="12" t="s">
        <v>79</v>
      </c>
      <c r="L5" s="12" t="s">
        <v>80</v>
      </c>
      <c r="M5" s="12" t="s">
        <v>81</v>
      </c>
      <c r="N5" s="12" t="s">
        <v>24</v>
      </c>
      <c r="O5" s="12" t="s">
        <v>281</v>
      </c>
      <c r="P5" s="27" t="s">
        <v>995</v>
      </c>
      <c r="Q5" s="17" t="s">
        <v>282</v>
      </c>
      <c r="R5" s="12" t="s">
        <v>273</v>
      </c>
      <c r="S5" s="12" t="s">
        <v>24</v>
      </c>
      <c r="T5" s="12" t="s">
        <v>265</v>
      </c>
      <c r="U5" s="12" t="s">
        <v>24</v>
      </c>
      <c r="V5" s="12" t="s">
        <v>24</v>
      </c>
      <c r="W5" s="12" t="s">
        <v>84</v>
      </c>
      <c r="X5" s="18" t="s">
        <v>990</v>
      </c>
      <c r="Y5" s="3"/>
      <c r="Z5" s="3"/>
      <c r="AA5" s="3"/>
      <c r="AB5" s="3"/>
      <c r="AC5" s="3"/>
      <c r="AD5" s="3"/>
      <c r="AE5" s="3"/>
      <c r="AF5" s="3"/>
      <c r="AG5" s="3"/>
      <c r="AH5" s="3"/>
      <c r="AI5" s="3"/>
      <c r="AJ5" s="3"/>
      <c r="AK5" s="3"/>
      <c r="AL5" s="3"/>
      <c r="AM5" s="3"/>
      <c r="AN5" s="3"/>
      <c r="AO5" s="3"/>
      <c r="AP5" s="3"/>
      <c r="AQ5" s="3"/>
      <c r="AR5" s="3"/>
    </row>
    <row r="6" spans="1:44" ht="300" customHeight="1" x14ac:dyDescent="0.2">
      <c r="A6" s="19" t="s">
        <v>35</v>
      </c>
      <c r="B6" s="20" t="str">
        <f>HYPERLINK("http://portal.stf.jus.br/processos/detalhe.asp?incidente=2001508","2621")</f>
        <v>2621</v>
      </c>
      <c r="C6" s="21">
        <v>37320</v>
      </c>
      <c r="D6" s="12" t="s">
        <v>279</v>
      </c>
      <c r="E6" s="12" t="s">
        <v>24</v>
      </c>
      <c r="F6" s="12" t="s">
        <v>25</v>
      </c>
      <c r="G6" s="12" t="s">
        <v>283</v>
      </c>
      <c r="H6" s="12" t="s">
        <v>49</v>
      </c>
      <c r="I6" s="12" t="s">
        <v>39</v>
      </c>
      <c r="J6" s="12" t="s">
        <v>40</v>
      </c>
      <c r="K6" s="12" t="s">
        <v>79</v>
      </c>
      <c r="L6" s="12" t="s">
        <v>80</v>
      </c>
      <c r="M6" s="12" t="s">
        <v>81</v>
      </c>
      <c r="N6" s="12" t="s">
        <v>24</v>
      </c>
      <c r="O6" s="12" t="s">
        <v>281</v>
      </c>
      <c r="P6" s="27" t="s">
        <v>991</v>
      </c>
      <c r="Q6" s="17" t="s">
        <v>284</v>
      </c>
      <c r="R6" s="12" t="s">
        <v>273</v>
      </c>
      <c r="S6" s="12" t="s">
        <v>24</v>
      </c>
      <c r="T6" s="12" t="s">
        <v>265</v>
      </c>
      <c r="U6" s="12" t="s">
        <v>24</v>
      </c>
      <c r="V6" s="12" t="s">
        <v>24</v>
      </c>
      <c r="W6" s="12" t="s">
        <v>84</v>
      </c>
      <c r="X6" s="18" t="s">
        <v>990</v>
      </c>
      <c r="Y6" s="3"/>
      <c r="Z6" s="3"/>
      <c r="AA6" s="3"/>
      <c r="AB6" s="3"/>
      <c r="AC6" s="3"/>
      <c r="AD6" s="3"/>
      <c r="AE6" s="3"/>
      <c r="AF6" s="3"/>
      <c r="AG6" s="3"/>
      <c r="AH6" s="3"/>
      <c r="AI6" s="3"/>
      <c r="AJ6" s="3"/>
      <c r="AK6" s="3"/>
      <c r="AL6" s="3"/>
      <c r="AM6" s="3"/>
      <c r="AN6" s="3"/>
      <c r="AO6" s="3"/>
      <c r="AP6" s="3"/>
      <c r="AQ6" s="3"/>
      <c r="AR6" s="3"/>
    </row>
    <row r="7" spans="1:44" ht="300" customHeight="1" x14ac:dyDescent="0.2">
      <c r="A7" s="19" t="s">
        <v>35</v>
      </c>
      <c r="B7" s="13" t="str">
        <f>HYPERLINK("http://portal.stf.jus.br/processos/detalhe.asp?incidente=2082871","2811")</f>
        <v>2811</v>
      </c>
      <c r="C7" s="21">
        <v>37623</v>
      </c>
      <c r="D7" s="12" t="s">
        <v>262</v>
      </c>
      <c r="E7" s="12" t="s">
        <v>24</v>
      </c>
      <c r="F7" s="19" t="s">
        <v>175</v>
      </c>
      <c r="G7" s="12" t="s">
        <v>263</v>
      </c>
      <c r="H7" s="12" t="s">
        <v>49</v>
      </c>
      <c r="I7" s="12" t="s">
        <v>28</v>
      </c>
      <c r="J7" s="12" t="s">
        <v>40</v>
      </c>
      <c r="K7" s="12" t="s">
        <v>72</v>
      </c>
      <c r="L7" s="12" t="s">
        <v>264</v>
      </c>
      <c r="M7" s="12" t="s">
        <v>74</v>
      </c>
      <c r="N7" s="12" t="s">
        <v>24</v>
      </c>
      <c r="O7" s="12" t="s">
        <v>242</v>
      </c>
      <c r="P7" s="22" t="s">
        <v>854</v>
      </c>
      <c r="Q7" s="17" t="s">
        <v>24</v>
      </c>
      <c r="R7" s="12" t="s">
        <v>17</v>
      </c>
      <c r="S7" s="17" t="s">
        <v>24</v>
      </c>
      <c r="T7" s="12" t="s">
        <v>265</v>
      </c>
      <c r="U7" s="12" t="s">
        <v>24</v>
      </c>
      <c r="V7" s="12" t="s">
        <v>24</v>
      </c>
      <c r="W7" s="12" t="s">
        <v>24</v>
      </c>
      <c r="X7" s="25">
        <v>43797</v>
      </c>
      <c r="Y7" s="3"/>
      <c r="Z7" s="3"/>
      <c r="AA7" s="3"/>
      <c r="AB7" s="3"/>
      <c r="AC7" s="3"/>
      <c r="AD7" s="3"/>
      <c r="AE7" s="3"/>
      <c r="AF7" s="3"/>
      <c r="AG7" s="3"/>
      <c r="AH7" s="3"/>
      <c r="AI7" s="3"/>
      <c r="AJ7" s="3"/>
      <c r="AK7" s="3"/>
      <c r="AL7" s="3"/>
      <c r="AM7" s="3"/>
      <c r="AN7" s="3"/>
      <c r="AO7" s="3"/>
      <c r="AP7" s="3"/>
      <c r="AQ7" s="3"/>
      <c r="AR7" s="3"/>
    </row>
    <row r="8" spans="1:44" ht="300" customHeight="1" x14ac:dyDescent="0.2">
      <c r="A8" s="19" t="s">
        <v>680</v>
      </c>
      <c r="B8" s="13" t="str">
        <f>HYPERLINK("http://portal.stf.jus.br/processos/detalhe.asp?incidente=2143608","395644")</f>
        <v>395644</v>
      </c>
      <c r="C8" s="21">
        <v>37838</v>
      </c>
      <c r="D8" s="12" t="s">
        <v>681</v>
      </c>
      <c r="E8" s="12" t="s">
        <v>24</v>
      </c>
      <c r="F8" s="12" t="s">
        <v>24</v>
      </c>
      <c r="G8" s="12" t="s">
        <v>682</v>
      </c>
      <c r="H8" s="12" t="s">
        <v>78</v>
      </c>
      <c r="I8" s="12" t="s">
        <v>39</v>
      </c>
      <c r="J8" s="12" t="s">
        <v>40</v>
      </c>
      <c r="K8" s="12" t="s">
        <v>79</v>
      </c>
      <c r="L8" s="12" t="s">
        <v>80</v>
      </c>
      <c r="M8" s="12" t="s">
        <v>81</v>
      </c>
      <c r="N8" s="17" t="s">
        <v>24</v>
      </c>
      <c r="O8" s="12" t="s">
        <v>683</v>
      </c>
      <c r="P8" s="16" t="s">
        <v>937</v>
      </c>
      <c r="Q8" s="17" t="s">
        <v>24</v>
      </c>
      <c r="R8" s="12" t="s">
        <v>45</v>
      </c>
      <c r="S8" s="12" t="s">
        <v>24</v>
      </c>
      <c r="T8" s="12" t="s">
        <v>532</v>
      </c>
      <c r="U8" s="12" t="s">
        <v>24</v>
      </c>
      <c r="V8" s="12" t="s">
        <v>24</v>
      </c>
      <c r="W8" s="17" t="s">
        <v>24</v>
      </c>
      <c r="X8" s="25">
        <v>43797</v>
      </c>
      <c r="Y8" s="3"/>
      <c r="Z8" s="3"/>
      <c r="AA8" s="3"/>
      <c r="AB8" s="3"/>
      <c r="AC8" s="3"/>
      <c r="AD8" s="3"/>
      <c r="AE8" s="3"/>
      <c r="AF8" s="3"/>
      <c r="AG8" s="3"/>
      <c r="AH8" s="3"/>
      <c r="AI8" s="3"/>
      <c r="AJ8" s="3"/>
      <c r="AK8" s="3"/>
      <c r="AL8" s="3"/>
      <c r="AM8" s="3"/>
      <c r="AN8" s="3"/>
      <c r="AO8" s="3"/>
      <c r="AP8" s="3"/>
      <c r="AQ8" s="3"/>
      <c r="AR8" s="3"/>
    </row>
    <row r="9" spans="1:44" ht="300" customHeight="1" x14ac:dyDescent="0.2">
      <c r="A9" s="19" t="s">
        <v>680</v>
      </c>
      <c r="B9" s="13" t="str">
        <f>HYPERLINK("http://portal.stf.jus.br/processos/detalhe.asp?incidente=2162219","401816")</f>
        <v>401816</v>
      </c>
      <c r="C9" s="14">
        <v>37887</v>
      </c>
      <c r="D9" s="12" t="s">
        <v>791</v>
      </c>
      <c r="E9" s="12" t="s">
        <v>24</v>
      </c>
      <c r="F9" s="12" t="s">
        <v>24</v>
      </c>
      <c r="G9" s="12" t="s">
        <v>792</v>
      </c>
      <c r="H9" s="12" t="s">
        <v>61</v>
      </c>
      <c r="I9" s="12" t="s">
        <v>28</v>
      </c>
      <c r="J9" s="12" t="s">
        <v>40</v>
      </c>
      <c r="K9" s="12" t="s">
        <v>72</v>
      </c>
      <c r="L9" s="12" t="s">
        <v>571</v>
      </c>
      <c r="M9" s="12" t="s">
        <v>74</v>
      </c>
      <c r="N9" s="12" t="s">
        <v>24</v>
      </c>
      <c r="O9" s="12" t="s">
        <v>793</v>
      </c>
      <c r="P9" s="16" t="s">
        <v>963</v>
      </c>
      <c r="Q9" s="17" t="s">
        <v>24</v>
      </c>
      <c r="R9" s="12" t="s">
        <v>436</v>
      </c>
      <c r="S9" s="12" t="s">
        <v>24</v>
      </c>
      <c r="T9" s="12" t="s">
        <v>215</v>
      </c>
      <c r="U9" s="12" t="s">
        <v>24</v>
      </c>
      <c r="V9" s="12" t="s">
        <v>24</v>
      </c>
      <c r="W9" s="12" t="s">
        <v>24</v>
      </c>
      <c r="X9" s="18">
        <v>43798</v>
      </c>
      <c r="Y9" s="3"/>
      <c r="Z9" s="3"/>
      <c r="AA9" s="3"/>
      <c r="AB9" s="3"/>
      <c r="AC9" s="3"/>
      <c r="AD9" s="3"/>
      <c r="AE9" s="3"/>
      <c r="AF9" s="3"/>
      <c r="AG9" s="3"/>
      <c r="AH9" s="3"/>
      <c r="AI9" s="3"/>
      <c r="AJ9" s="3"/>
      <c r="AK9" s="3"/>
      <c r="AL9" s="3"/>
      <c r="AM9" s="3"/>
      <c r="AN9" s="3"/>
      <c r="AO9" s="3"/>
      <c r="AP9" s="3"/>
      <c r="AQ9" s="3"/>
      <c r="AR9" s="3"/>
    </row>
    <row r="10" spans="1:44" ht="300" customHeight="1" x14ac:dyDescent="0.2">
      <c r="A10" s="19" t="s">
        <v>35</v>
      </c>
      <c r="B10" s="13" t="str">
        <f>HYPERLINK("http://portal.stf.jus.br/processos/detalhe.asp?incidente=2190442","3090")</f>
        <v>3090</v>
      </c>
      <c r="C10" s="26">
        <v>37970</v>
      </c>
      <c r="D10" s="12" t="s">
        <v>236</v>
      </c>
      <c r="E10" s="12" t="s">
        <v>24</v>
      </c>
      <c r="F10" s="19" t="s">
        <v>99</v>
      </c>
      <c r="G10" s="19" t="s">
        <v>237</v>
      </c>
      <c r="H10" s="12" t="s">
        <v>49</v>
      </c>
      <c r="I10" s="12" t="s">
        <v>238</v>
      </c>
      <c r="J10" s="12" t="s">
        <v>50</v>
      </c>
      <c r="K10" s="12" t="s">
        <v>239</v>
      </c>
      <c r="L10" s="12" t="s">
        <v>240</v>
      </c>
      <c r="M10" s="12" t="s">
        <v>241</v>
      </c>
      <c r="N10" s="17" t="s">
        <v>24</v>
      </c>
      <c r="O10" s="12" t="s">
        <v>242</v>
      </c>
      <c r="P10" s="22" t="s">
        <v>851</v>
      </c>
      <c r="Q10" s="17" t="s">
        <v>24</v>
      </c>
      <c r="R10" s="12" t="s">
        <v>45</v>
      </c>
      <c r="S10" s="12" t="s">
        <v>46</v>
      </c>
      <c r="T10" s="12" t="s">
        <v>24</v>
      </c>
      <c r="U10" s="12" t="s">
        <v>24</v>
      </c>
      <c r="V10" s="12" t="s">
        <v>24</v>
      </c>
      <c r="W10" s="12" t="s">
        <v>243</v>
      </c>
      <c r="X10" s="25">
        <v>43797</v>
      </c>
      <c r="Y10" s="3"/>
      <c r="Z10" s="3"/>
      <c r="AA10" s="3"/>
      <c r="AB10" s="3"/>
      <c r="AC10" s="3"/>
      <c r="AD10" s="3"/>
      <c r="AE10" s="3"/>
      <c r="AF10" s="3"/>
      <c r="AG10" s="3"/>
      <c r="AH10" s="3"/>
      <c r="AI10" s="3"/>
      <c r="AJ10" s="3"/>
      <c r="AK10" s="3"/>
      <c r="AL10" s="3"/>
      <c r="AM10" s="3"/>
      <c r="AN10" s="3"/>
      <c r="AO10" s="3"/>
      <c r="AP10" s="3"/>
      <c r="AQ10" s="3"/>
      <c r="AR10" s="3"/>
    </row>
    <row r="11" spans="1:44" ht="300" customHeight="1" x14ac:dyDescent="0.2">
      <c r="A11" s="19" t="s">
        <v>35</v>
      </c>
      <c r="B11" s="13" t="str">
        <f>HYPERLINK("http://portal.stf.jus.br/processos/detalhe.asp?incidente=2192065","3100")</f>
        <v>3100</v>
      </c>
      <c r="C11" s="26">
        <v>37978</v>
      </c>
      <c r="D11" s="12" t="s">
        <v>244</v>
      </c>
      <c r="E11" s="12" t="s">
        <v>24</v>
      </c>
      <c r="F11" s="19" t="s">
        <v>99</v>
      </c>
      <c r="G11" s="19" t="s">
        <v>245</v>
      </c>
      <c r="H11" s="12" t="s">
        <v>49</v>
      </c>
      <c r="I11" s="12" t="s">
        <v>238</v>
      </c>
      <c r="J11" s="12" t="s">
        <v>50</v>
      </c>
      <c r="K11" s="12" t="s">
        <v>239</v>
      </c>
      <c r="L11" s="12" t="s">
        <v>240</v>
      </c>
      <c r="M11" s="12" t="s">
        <v>241</v>
      </c>
      <c r="N11" s="17" t="s">
        <v>24</v>
      </c>
      <c r="O11" s="12" t="s">
        <v>246</v>
      </c>
      <c r="P11" s="22" t="s">
        <v>852</v>
      </c>
      <c r="Q11" s="17" t="s">
        <v>24</v>
      </c>
      <c r="R11" s="12" t="s">
        <v>45</v>
      </c>
      <c r="S11" s="12" t="s">
        <v>46</v>
      </c>
      <c r="T11" s="12" t="s">
        <v>24</v>
      </c>
      <c r="U11" s="12" t="s">
        <v>24</v>
      </c>
      <c r="V11" s="12" t="s">
        <v>24</v>
      </c>
      <c r="W11" s="12" t="s">
        <v>243</v>
      </c>
      <c r="X11" s="25">
        <v>43797</v>
      </c>
      <c r="Y11" s="3"/>
      <c r="Z11" s="3"/>
      <c r="AA11" s="3"/>
      <c r="AB11" s="3"/>
      <c r="AC11" s="3"/>
      <c r="AD11" s="3"/>
      <c r="AE11" s="3"/>
      <c r="AF11" s="3"/>
      <c r="AG11" s="3"/>
      <c r="AH11" s="3"/>
      <c r="AI11" s="3"/>
      <c r="AJ11" s="3"/>
      <c r="AK11" s="3"/>
      <c r="AL11" s="3"/>
      <c r="AM11" s="3"/>
      <c r="AN11" s="3"/>
      <c r="AO11" s="3"/>
      <c r="AP11" s="3"/>
      <c r="AQ11" s="3"/>
      <c r="AR11" s="3"/>
    </row>
    <row r="12" spans="1:44" ht="300" customHeight="1" x14ac:dyDescent="0.2">
      <c r="A12" s="19" t="s">
        <v>35</v>
      </c>
      <c r="B12" s="13" t="str">
        <f>HYPERLINK("http://portal.stf.jus.br/processos/detalhe.asp?incidente=2194134","3111")</f>
        <v>3111</v>
      </c>
      <c r="C12" s="21">
        <v>38020</v>
      </c>
      <c r="D12" s="12" t="s">
        <v>58</v>
      </c>
      <c r="E12" s="12" t="s">
        <v>24</v>
      </c>
      <c r="F12" s="12" t="s">
        <v>59</v>
      </c>
      <c r="G12" s="12" t="s">
        <v>258</v>
      </c>
      <c r="H12" s="12" t="s">
        <v>93</v>
      </c>
      <c r="I12" s="12" t="s">
        <v>39</v>
      </c>
      <c r="J12" s="12" t="s">
        <v>40</v>
      </c>
      <c r="K12" s="12" t="s">
        <v>87</v>
      </c>
      <c r="L12" s="12" t="s">
        <v>259</v>
      </c>
      <c r="M12" s="12" t="s">
        <v>260</v>
      </c>
      <c r="N12" s="12" t="s">
        <v>24</v>
      </c>
      <c r="O12" s="12" t="s">
        <v>261</v>
      </c>
      <c r="P12" s="22" t="s">
        <v>853</v>
      </c>
      <c r="Q12" s="17" t="s">
        <v>24</v>
      </c>
      <c r="R12" s="12" t="s">
        <v>17</v>
      </c>
      <c r="S12" s="17" t="s">
        <v>24</v>
      </c>
      <c r="T12" s="12" t="s">
        <v>33</v>
      </c>
      <c r="U12" s="12" t="s">
        <v>24</v>
      </c>
      <c r="V12" s="12" t="s">
        <v>24</v>
      </c>
      <c r="W12" s="12" t="s">
        <v>87</v>
      </c>
      <c r="X12" s="25">
        <v>43797</v>
      </c>
      <c r="Y12" s="3"/>
      <c r="Z12" s="3"/>
      <c r="AA12" s="3"/>
      <c r="AB12" s="3"/>
      <c r="AC12" s="3"/>
      <c r="AD12" s="3"/>
      <c r="AE12" s="3"/>
      <c r="AF12" s="3"/>
      <c r="AG12" s="3"/>
      <c r="AH12" s="3"/>
      <c r="AI12" s="3"/>
      <c r="AJ12" s="3"/>
      <c r="AK12" s="3"/>
      <c r="AL12" s="3"/>
      <c r="AM12" s="3"/>
      <c r="AN12" s="3"/>
      <c r="AO12" s="3"/>
      <c r="AP12" s="3"/>
      <c r="AQ12" s="3"/>
      <c r="AR12" s="3"/>
    </row>
    <row r="13" spans="1:44" ht="300" customHeight="1" x14ac:dyDescent="0.2">
      <c r="A13" s="12" t="s">
        <v>35</v>
      </c>
      <c r="B13" s="13" t="str">
        <f>HYPERLINK("http://portal.stf.jus.br/processos/detalhe.asp?incidente=2226713","3229")</f>
        <v>3229</v>
      </c>
      <c r="C13" s="14">
        <v>38149</v>
      </c>
      <c r="D13" s="19" t="s">
        <v>58</v>
      </c>
      <c r="E13" s="12" t="s">
        <v>24</v>
      </c>
      <c r="F13" s="12" t="s">
        <v>59</v>
      </c>
      <c r="G13" s="12" t="s">
        <v>332</v>
      </c>
      <c r="H13" s="12" t="s">
        <v>78</v>
      </c>
      <c r="I13" s="12" t="s">
        <v>39</v>
      </c>
      <c r="J13" s="12" t="s">
        <v>40</v>
      </c>
      <c r="K13" s="12" t="s">
        <v>87</v>
      </c>
      <c r="L13" s="12" t="s">
        <v>88</v>
      </c>
      <c r="M13" s="12" t="s">
        <v>333</v>
      </c>
      <c r="N13" s="17" t="s">
        <v>24</v>
      </c>
      <c r="O13" s="12" t="s">
        <v>334</v>
      </c>
      <c r="P13" s="27" t="s">
        <v>335</v>
      </c>
      <c r="Q13" s="17" t="s">
        <v>24</v>
      </c>
      <c r="R13" s="17" t="s">
        <v>45</v>
      </c>
      <c r="S13" s="17" t="s">
        <v>24</v>
      </c>
      <c r="T13" s="17" t="s">
        <v>24</v>
      </c>
      <c r="U13" s="12" t="s">
        <v>24</v>
      </c>
      <c r="V13" s="12" t="s">
        <v>24</v>
      </c>
      <c r="W13" s="17" t="s">
        <v>24</v>
      </c>
      <c r="X13" s="28">
        <v>43798</v>
      </c>
      <c r="Y13" s="3"/>
      <c r="Z13" s="3"/>
      <c r="AA13" s="3"/>
      <c r="AB13" s="3"/>
      <c r="AC13" s="3"/>
      <c r="AD13" s="3"/>
      <c r="AE13" s="3"/>
      <c r="AF13" s="3"/>
      <c r="AG13" s="3"/>
      <c r="AH13" s="3"/>
      <c r="AI13" s="3"/>
      <c r="AJ13" s="3"/>
      <c r="AK13" s="3"/>
      <c r="AL13" s="3"/>
      <c r="AM13" s="3"/>
      <c r="AN13" s="3"/>
      <c r="AO13" s="3"/>
      <c r="AP13" s="3"/>
      <c r="AQ13" s="3"/>
      <c r="AR13" s="3"/>
    </row>
    <row r="14" spans="1:44" ht="300" customHeight="1" x14ac:dyDescent="0.2">
      <c r="A14" s="19" t="s">
        <v>394</v>
      </c>
      <c r="B14" s="13" t="str">
        <f>HYPERLINK("http://portal.stf.jus.br/processos/detalhe.asp?incidente=2271257","531271")</f>
        <v>531271</v>
      </c>
      <c r="C14" s="29">
        <v>38398</v>
      </c>
      <c r="D14" s="12" t="s">
        <v>401</v>
      </c>
      <c r="E14" s="12" t="s">
        <v>24</v>
      </c>
      <c r="F14" s="12" t="s">
        <v>24</v>
      </c>
      <c r="G14" s="12" t="s">
        <v>402</v>
      </c>
      <c r="H14" s="12" t="s">
        <v>61</v>
      </c>
      <c r="I14" s="12" t="s">
        <v>39</v>
      </c>
      <c r="J14" s="12" t="s">
        <v>40</v>
      </c>
      <c r="K14" s="12" t="s">
        <v>79</v>
      </c>
      <c r="L14" s="12" t="s">
        <v>80</v>
      </c>
      <c r="M14" s="12" t="s">
        <v>81</v>
      </c>
      <c r="N14" s="12" t="s">
        <v>24</v>
      </c>
      <c r="O14" s="12" t="s">
        <v>403</v>
      </c>
      <c r="P14" s="22" t="s">
        <v>866</v>
      </c>
      <c r="Q14" s="17" t="s">
        <v>24</v>
      </c>
      <c r="R14" s="12" t="s">
        <v>404</v>
      </c>
      <c r="S14" s="17" t="s">
        <v>24</v>
      </c>
      <c r="T14" s="12" t="s">
        <v>405</v>
      </c>
      <c r="U14" s="12" t="s">
        <v>24</v>
      </c>
      <c r="V14" s="12" t="s">
        <v>24</v>
      </c>
      <c r="W14" s="17" t="s">
        <v>24</v>
      </c>
      <c r="X14" s="18">
        <v>43799</v>
      </c>
      <c r="Y14" s="3"/>
      <c r="Z14" s="3"/>
      <c r="AA14" s="3"/>
      <c r="AB14" s="3"/>
      <c r="AC14" s="3"/>
      <c r="AD14" s="3"/>
      <c r="AE14" s="3"/>
      <c r="AF14" s="3"/>
      <c r="AG14" s="3"/>
      <c r="AH14" s="3"/>
      <c r="AI14" s="3"/>
      <c r="AJ14" s="3"/>
      <c r="AK14" s="3"/>
      <c r="AL14" s="3"/>
      <c r="AM14" s="3"/>
      <c r="AN14" s="3"/>
      <c r="AO14" s="3"/>
      <c r="AP14" s="3"/>
      <c r="AQ14" s="3"/>
      <c r="AR14" s="3"/>
    </row>
    <row r="15" spans="1:44" ht="300" customHeight="1" x14ac:dyDescent="0.2">
      <c r="A15" s="12" t="s">
        <v>35</v>
      </c>
      <c r="B15" s="13" t="str">
        <f>HYPERLINK("http://portal.stf.jus.br/processos/detalhe.asp?incidente=2314577","3550")</f>
        <v>3550</v>
      </c>
      <c r="C15" s="14">
        <v>38567</v>
      </c>
      <c r="D15" s="19" t="s">
        <v>85</v>
      </c>
      <c r="E15" s="12" t="s">
        <v>24</v>
      </c>
      <c r="F15" s="19" t="s">
        <v>59</v>
      </c>
      <c r="G15" s="12" t="s">
        <v>355</v>
      </c>
      <c r="H15" s="12" t="s">
        <v>115</v>
      </c>
      <c r="I15" s="19" t="s">
        <v>39</v>
      </c>
      <c r="J15" s="12" t="s">
        <v>40</v>
      </c>
      <c r="K15" s="12" t="s">
        <v>87</v>
      </c>
      <c r="L15" s="12" t="s">
        <v>88</v>
      </c>
      <c r="M15" s="12" t="s">
        <v>356</v>
      </c>
      <c r="N15" s="12" t="s">
        <v>24</v>
      </c>
      <c r="O15" s="12" t="s">
        <v>357</v>
      </c>
      <c r="P15" s="22" t="s">
        <v>863</v>
      </c>
      <c r="Q15" s="17" t="s">
        <v>24</v>
      </c>
      <c r="R15" s="17" t="s">
        <v>17</v>
      </c>
      <c r="S15" s="17" t="s">
        <v>24</v>
      </c>
      <c r="T15" s="17" t="s">
        <v>24</v>
      </c>
      <c r="U15" s="12" t="s">
        <v>24</v>
      </c>
      <c r="V15" s="12" t="s">
        <v>24</v>
      </c>
      <c r="W15" s="17" t="s">
        <v>24</v>
      </c>
      <c r="X15" s="28">
        <v>43798</v>
      </c>
      <c r="Y15" s="3"/>
      <c r="Z15" s="3"/>
      <c r="AA15" s="3"/>
      <c r="AB15" s="3"/>
      <c r="AC15" s="3"/>
      <c r="AD15" s="3"/>
      <c r="AE15" s="3"/>
      <c r="AF15" s="3"/>
      <c r="AG15" s="3"/>
      <c r="AH15" s="3"/>
      <c r="AI15" s="3"/>
      <c r="AJ15" s="3"/>
      <c r="AK15" s="3"/>
      <c r="AL15" s="3"/>
      <c r="AM15" s="3"/>
      <c r="AN15" s="3"/>
      <c r="AO15" s="3"/>
      <c r="AP15" s="3"/>
      <c r="AQ15" s="3"/>
      <c r="AR15" s="3"/>
    </row>
    <row r="16" spans="1:44" ht="300" customHeight="1" x14ac:dyDescent="0.2">
      <c r="A16" s="12" t="s">
        <v>394</v>
      </c>
      <c r="B16" s="13" t="str">
        <f>HYPERLINK("http://portal.stf.jus.br/processos/detalhe.asp?incidente=11458","597906")</f>
        <v>597906</v>
      </c>
      <c r="C16" s="14">
        <v>38925</v>
      </c>
      <c r="D16" s="12" t="s">
        <v>410</v>
      </c>
      <c r="E16" s="12" t="s">
        <v>24</v>
      </c>
      <c r="F16" s="12" t="s">
        <v>24</v>
      </c>
      <c r="G16" s="12" t="s">
        <v>411</v>
      </c>
      <c r="H16" s="12" t="s">
        <v>61</v>
      </c>
      <c r="I16" s="12" t="s">
        <v>183</v>
      </c>
      <c r="J16" s="12" t="s">
        <v>40</v>
      </c>
      <c r="K16" s="12" t="s">
        <v>72</v>
      </c>
      <c r="L16" s="12" t="s">
        <v>412</v>
      </c>
      <c r="M16" s="12" t="s">
        <v>413</v>
      </c>
      <c r="N16" s="12" t="s">
        <v>24</v>
      </c>
      <c r="O16" s="12" t="s">
        <v>414</v>
      </c>
      <c r="P16" s="22" t="s">
        <v>868</v>
      </c>
      <c r="Q16" s="17" t="s">
        <v>24</v>
      </c>
      <c r="R16" s="12" t="s">
        <v>415</v>
      </c>
      <c r="S16" s="17" t="s">
        <v>24</v>
      </c>
      <c r="T16" s="12" t="s">
        <v>409</v>
      </c>
      <c r="U16" s="12" t="s">
        <v>24</v>
      </c>
      <c r="V16" s="12" t="s">
        <v>24</v>
      </c>
      <c r="W16" s="12" t="s">
        <v>24</v>
      </c>
      <c r="X16" s="25">
        <v>43801</v>
      </c>
      <c r="Y16" s="3"/>
      <c r="Z16" s="3"/>
      <c r="AA16" s="3"/>
      <c r="AB16" s="3"/>
      <c r="AC16" s="3"/>
      <c r="AD16" s="3"/>
      <c r="AE16" s="3"/>
      <c r="AF16" s="3"/>
      <c r="AG16" s="3"/>
      <c r="AH16" s="3"/>
      <c r="AI16" s="3"/>
      <c r="AJ16" s="3"/>
      <c r="AK16" s="3"/>
      <c r="AL16" s="3"/>
      <c r="AM16" s="3"/>
      <c r="AN16" s="3"/>
      <c r="AO16" s="3"/>
      <c r="AP16" s="3"/>
      <c r="AQ16" s="3"/>
      <c r="AR16" s="3"/>
    </row>
    <row r="17" spans="1:44" ht="300" customHeight="1" x14ac:dyDescent="0.2">
      <c r="A17" s="19" t="s">
        <v>680</v>
      </c>
      <c r="B17" s="13" t="str">
        <f>HYPERLINK("http://portal.stf.jus.br/processos/detalhe.asp?incidente=2450337","512571")</f>
        <v>512571</v>
      </c>
      <c r="C17" s="30">
        <v>39048</v>
      </c>
      <c r="D17" s="12" t="s">
        <v>794</v>
      </c>
      <c r="E17" s="12" t="s">
        <v>24</v>
      </c>
      <c r="F17" s="12" t="s">
        <v>24</v>
      </c>
      <c r="G17" s="15" t="s">
        <v>985</v>
      </c>
      <c r="H17" s="12" t="s">
        <v>61</v>
      </c>
      <c r="I17" s="12" t="s">
        <v>28</v>
      </c>
      <c r="J17" s="12" t="s">
        <v>40</v>
      </c>
      <c r="K17" s="12" t="s">
        <v>72</v>
      </c>
      <c r="L17" s="12" t="s">
        <v>571</v>
      </c>
      <c r="M17" s="12" t="s">
        <v>74</v>
      </c>
      <c r="N17" s="12" t="s">
        <v>24</v>
      </c>
      <c r="O17" s="12" t="s">
        <v>414</v>
      </c>
      <c r="P17" s="16" t="s">
        <v>964</v>
      </c>
      <c r="Q17" s="17" t="s">
        <v>24</v>
      </c>
      <c r="R17" s="12" t="s">
        <v>436</v>
      </c>
      <c r="S17" s="12" t="s">
        <v>24</v>
      </c>
      <c r="T17" s="12" t="s">
        <v>409</v>
      </c>
      <c r="U17" s="12" t="s">
        <v>24</v>
      </c>
      <c r="V17" s="12" t="s">
        <v>24</v>
      </c>
      <c r="W17" s="12" t="s">
        <v>24</v>
      </c>
      <c r="X17" s="18">
        <v>43798</v>
      </c>
      <c r="Y17" s="3"/>
      <c r="Z17" s="3"/>
      <c r="AA17" s="3"/>
      <c r="AB17" s="3"/>
      <c r="AC17" s="3"/>
      <c r="AD17" s="3"/>
      <c r="AE17" s="3"/>
      <c r="AF17" s="3"/>
      <c r="AG17" s="3"/>
      <c r="AH17" s="3"/>
      <c r="AI17" s="3"/>
      <c r="AJ17" s="3"/>
      <c r="AK17" s="3"/>
      <c r="AL17" s="3"/>
      <c r="AM17" s="3"/>
      <c r="AN17" s="3"/>
      <c r="AO17" s="3"/>
      <c r="AP17" s="3"/>
      <c r="AQ17" s="3"/>
      <c r="AR17" s="3"/>
    </row>
    <row r="18" spans="1:44" ht="300" customHeight="1" x14ac:dyDescent="0.2">
      <c r="A18" s="19" t="s">
        <v>35</v>
      </c>
      <c r="B18" s="13" t="str">
        <f>HYPERLINK("http://portal.stf.jus.br/processos/detalhe.asp?incidente=2537846","3917")</f>
        <v>3917</v>
      </c>
      <c r="C18" s="21">
        <v>39275</v>
      </c>
      <c r="D18" s="12" t="s">
        <v>251</v>
      </c>
      <c r="E18" s="12" t="s">
        <v>24</v>
      </c>
      <c r="F18" s="12" t="s">
        <v>99</v>
      </c>
      <c r="G18" s="12" t="s">
        <v>252</v>
      </c>
      <c r="H18" s="12" t="s">
        <v>136</v>
      </c>
      <c r="I18" s="12" t="s">
        <v>28</v>
      </c>
      <c r="J18" s="12" t="s">
        <v>50</v>
      </c>
      <c r="K18" s="12" t="s">
        <v>253</v>
      </c>
      <c r="L18" s="12" t="s">
        <v>254</v>
      </c>
      <c r="M18" s="12" t="s">
        <v>255</v>
      </c>
      <c r="N18" s="17" t="s">
        <v>24</v>
      </c>
      <c r="O18" s="12" t="s">
        <v>256</v>
      </c>
      <c r="P18" s="27" t="s">
        <v>257</v>
      </c>
      <c r="Q18" s="17" t="s">
        <v>24</v>
      </c>
      <c r="R18" s="17" t="s">
        <v>45</v>
      </c>
      <c r="S18" s="17" t="s">
        <v>24</v>
      </c>
      <c r="T18" s="12" t="s">
        <v>24</v>
      </c>
      <c r="U18" s="12" t="s">
        <v>24</v>
      </c>
      <c r="V18" s="12" t="s">
        <v>24</v>
      </c>
      <c r="W18" s="12" t="s">
        <v>24</v>
      </c>
      <c r="X18" s="25">
        <v>43797</v>
      </c>
      <c r="Y18" s="3"/>
      <c r="Z18" s="3"/>
      <c r="AA18" s="3"/>
      <c r="AB18" s="3"/>
      <c r="AC18" s="3"/>
      <c r="AD18" s="3"/>
      <c r="AE18" s="3"/>
      <c r="AF18" s="3"/>
      <c r="AG18" s="3"/>
      <c r="AH18" s="3"/>
      <c r="AI18" s="3"/>
      <c r="AJ18" s="3"/>
      <c r="AK18" s="3"/>
      <c r="AL18" s="3"/>
      <c r="AM18" s="3"/>
      <c r="AN18" s="3"/>
      <c r="AO18" s="3"/>
      <c r="AP18" s="3"/>
      <c r="AQ18" s="3"/>
      <c r="AR18" s="3"/>
    </row>
    <row r="19" spans="1:44" ht="300" customHeight="1" x14ac:dyDescent="0.2">
      <c r="A19" s="19" t="s">
        <v>680</v>
      </c>
      <c r="B19" s="13" t="str">
        <f>HYPERLINK("http://portal.stf.jus.br/processos/detalhe.asp?incidente=2538053","555511")</f>
        <v>555511</v>
      </c>
      <c r="C19" s="21">
        <v>39275</v>
      </c>
      <c r="D19" s="12" t="s">
        <v>831</v>
      </c>
      <c r="E19" s="12" t="s">
        <v>24</v>
      </c>
      <c r="F19" s="12" t="s">
        <v>24</v>
      </c>
      <c r="G19" s="12" t="s">
        <v>832</v>
      </c>
      <c r="H19" s="12" t="s">
        <v>49</v>
      </c>
      <c r="I19" s="12" t="s">
        <v>39</v>
      </c>
      <c r="J19" s="12" t="s">
        <v>40</v>
      </c>
      <c r="K19" s="12" t="s">
        <v>833</v>
      </c>
      <c r="L19" s="12" t="s">
        <v>434</v>
      </c>
      <c r="M19" s="12" t="s">
        <v>24</v>
      </c>
      <c r="N19" s="12" t="s">
        <v>24</v>
      </c>
      <c r="O19" s="12" t="s">
        <v>834</v>
      </c>
      <c r="P19" s="16" t="s">
        <v>976</v>
      </c>
      <c r="Q19" s="17" t="s">
        <v>24</v>
      </c>
      <c r="R19" s="12" t="s">
        <v>45</v>
      </c>
      <c r="S19" s="17" t="s">
        <v>24</v>
      </c>
      <c r="T19" s="12" t="s">
        <v>215</v>
      </c>
      <c r="U19" s="12" t="s">
        <v>24</v>
      </c>
      <c r="V19" s="12" t="s">
        <v>24</v>
      </c>
      <c r="W19" s="12" t="s">
        <v>434</v>
      </c>
      <c r="X19" s="25">
        <v>43801</v>
      </c>
      <c r="Y19" s="3"/>
      <c r="Z19" s="3"/>
      <c r="AA19" s="3"/>
      <c r="AB19" s="3"/>
      <c r="AC19" s="3"/>
      <c r="AD19" s="3"/>
      <c r="AE19" s="3"/>
      <c r="AF19" s="3"/>
      <c r="AG19" s="3"/>
      <c r="AH19" s="3"/>
      <c r="AI19" s="3"/>
      <c r="AJ19" s="3"/>
      <c r="AK19" s="3"/>
      <c r="AL19" s="3"/>
      <c r="AM19" s="3"/>
      <c r="AN19" s="3"/>
      <c r="AO19" s="3"/>
      <c r="AP19" s="3"/>
      <c r="AQ19" s="3"/>
      <c r="AR19" s="3"/>
    </row>
    <row r="20" spans="1:44" ht="300" customHeight="1" x14ac:dyDescent="0.2">
      <c r="A20" s="12" t="s">
        <v>416</v>
      </c>
      <c r="B20" s="13" t="str">
        <f>HYPERLINK("http://portal.stf.jus.br/processos/detalhe.asp?incidente=2548362","2004")</f>
        <v>2004</v>
      </c>
      <c r="C20" s="14">
        <v>39311</v>
      </c>
      <c r="D20" s="12" t="s">
        <v>417</v>
      </c>
      <c r="E20" s="12" t="s">
        <v>24</v>
      </c>
      <c r="F20" s="12" t="s">
        <v>24</v>
      </c>
      <c r="G20" s="12" t="s">
        <v>418</v>
      </c>
      <c r="H20" s="12" t="s">
        <v>38</v>
      </c>
      <c r="I20" s="12" t="s">
        <v>28</v>
      </c>
      <c r="J20" s="12" t="s">
        <v>40</v>
      </c>
      <c r="K20" s="12" t="s">
        <v>79</v>
      </c>
      <c r="L20" s="12" t="s">
        <v>419</v>
      </c>
      <c r="M20" s="12" t="s">
        <v>420</v>
      </c>
      <c r="N20" s="12" t="s">
        <v>24</v>
      </c>
      <c r="O20" s="12" t="s">
        <v>421</v>
      </c>
      <c r="P20" s="22" t="s">
        <v>869</v>
      </c>
      <c r="Q20" s="17" t="s">
        <v>24</v>
      </c>
      <c r="R20" s="12" t="s">
        <v>45</v>
      </c>
      <c r="S20" s="12" t="s">
        <v>24</v>
      </c>
      <c r="T20" s="12" t="s">
        <v>24</v>
      </c>
      <c r="U20" s="12" t="s">
        <v>24</v>
      </c>
      <c r="V20" s="12" t="s">
        <v>24</v>
      </c>
      <c r="W20" s="12" t="s">
        <v>24</v>
      </c>
      <c r="X20" s="25">
        <v>43801</v>
      </c>
      <c r="Y20" s="3"/>
      <c r="Z20" s="3"/>
      <c r="AA20" s="3"/>
      <c r="AB20" s="3"/>
      <c r="AC20" s="3"/>
      <c r="AD20" s="3"/>
      <c r="AE20" s="3"/>
      <c r="AF20" s="3"/>
      <c r="AG20" s="3"/>
      <c r="AH20" s="3"/>
      <c r="AI20" s="3"/>
      <c r="AJ20" s="3"/>
      <c r="AK20" s="3"/>
      <c r="AL20" s="3"/>
      <c r="AM20" s="3"/>
      <c r="AN20" s="3"/>
      <c r="AO20" s="3"/>
      <c r="AP20" s="3"/>
      <c r="AQ20" s="3"/>
      <c r="AR20" s="3"/>
    </row>
    <row r="21" spans="1:44" ht="300" customHeight="1" x14ac:dyDescent="0.2">
      <c r="A21" s="19" t="s">
        <v>637</v>
      </c>
      <c r="B21" s="13" t="str">
        <f>HYPERLINK("http://portal.stf.jus.br/processos/detalhe.asp?incidente=2565291","566622")</f>
        <v>566622</v>
      </c>
      <c r="C21" s="30">
        <v>39365</v>
      </c>
      <c r="D21" s="12" t="s">
        <v>638</v>
      </c>
      <c r="E21" s="12" t="s">
        <v>24</v>
      </c>
      <c r="F21" s="12" t="s">
        <v>24</v>
      </c>
      <c r="G21" s="31" t="s">
        <v>917</v>
      </c>
      <c r="H21" s="12" t="s">
        <v>61</v>
      </c>
      <c r="I21" s="12" t="s">
        <v>39</v>
      </c>
      <c r="J21" s="12" t="s">
        <v>40</v>
      </c>
      <c r="K21" s="12" t="s">
        <v>79</v>
      </c>
      <c r="L21" s="12" t="s">
        <v>80</v>
      </c>
      <c r="M21" s="12" t="s">
        <v>81</v>
      </c>
      <c r="N21" s="12">
        <v>32</v>
      </c>
      <c r="O21" s="12" t="s">
        <v>639</v>
      </c>
      <c r="P21" s="42" t="s">
        <v>992</v>
      </c>
      <c r="Q21" s="17" t="s">
        <v>24</v>
      </c>
      <c r="R21" s="12" t="s">
        <v>273</v>
      </c>
      <c r="S21" s="17" t="s">
        <v>24</v>
      </c>
      <c r="T21" s="12" t="s">
        <v>409</v>
      </c>
      <c r="U21" s="27" t="s">
        <v>640</v>
      </c>
      <c r="V21" s="22" t="s">
        <v>927</v>
      </c>
      <c r="W21" s="12" t="s">
        <v>84</v>
      </c>
      <c r="X21" s="25" t="s">
        <v>990</v>
      </c>
      <c r="Y21" s="3"/>
      <c r="Z21" s="3"/>
      <c r="AA21" s="3"/>
      <c r="AB21" s="3"/>
      <c r="AC21" s="3"/>
      <c r="AD21" s="3"/>
      <c r="AE21" s="3"/>
      <c r="AF21" s="3"/>
      <c r="AG21" s="3"/>
      <c r="AH21" s="3"/>
      <c r="AI21" s="3"/>
      <c r="AJ21" s="3"/>
      <c r="AK21" s="3"/>
      <c r="AL21" s="3"/>
      <c r="AM21" s="3"/>
      <c r="AN21" s="3"/>
      <c r="AO21" s="3"/>
      <c r="AP21" s="3"/>
      <c r="AQ21" s="3"/>
      <c r="AR21" s="3"/>
    </row>
    <row r="22" spans="1:44" ht="300" customHeight="1" x14ac:dyDescent="0.2">
      <c r="A22" s="19" t="s">
        <v>810</v>
      </c>
      <c r="B22" s="13" t="str">
        <f>HYPERLINK("http://portal.stf.jus.br/processos/detalhe.asp?incidente=2576072","27001")</f>
        <v>27001</v>
      </c>
      <c r="C22" s="32">
        <v>39399</v>
      </c>
      <c r="D22" s="12" t="s">
        <v>817</v>
      </c>
      <c r="E22" s="12" t="s">
        <v>24</v>
      </c>
      <c r="F22" s="12" t="s">
        <v>24</v>
      </c>
      <c r="G22" s="12" t="s">
        <v>818</v>
      </c>
      <c r="H22" s="12" t="s">
        <v>61</v>
      </c>
      <c r="I22" s="12" t="s">
        <v>39</v>
      </c>
      <c r="J22" s="12" t="s">
        <v>40</v>
      </c>
      <c r="K22" s="12" t="s">
        <v>79</v>
      </c>
      <c r="L22" s="12" t="s">
        <v>80</v>
      </c>
      <c r="M22" s="12" t="s">
        <v>81</v>
      </c>
      <c r="N22" s="12" t="s">
        <v>24</v>
      </c>
      <c r="O22" s="12" t="s">
        <v>819</v>
      </c>
      <c r="P22" s="16" t="s">
        <v>972</v>
      </c>
      <c r="Q22" s="17" t="s">
        <v>24</v>
      </c>
      <c r="R22" s="12" t="s">
        <v>17</v>
      </c>
      <c r="S22" s="12" t="s">
        <v>24</v>
      </c>
      <c r="T22" s="12" t="s">
        <v>532</v>
      </c>
      <c r="U22" s="12" t="s">
        <v>24</v>
      </c>
      <c r="V22" s="12" t="s">
        <v>24</v>
      </c>
      <c r="W22" s="12" t="s">
        <v>24</v>
      </c>
      <c r="X22" s="18">
        <v>43798</v>
      </c>
      <c r="Y22" s="3"/>
      <c r="Z22" s="3"/>
      <c r="AA22" s="3"/>
      <c r="AB22" s="3"/>
      <c r="AC22" s="3"/>
      <c r="AD22" s="3"/>
      <c r="AE22" s="3"/>
      <c r="AF22" s="3"/>
      <c r="AG22" s="3"/>
      <c r="AH22" s="3"/>
      <c r="AI22" s="3"/>
      <c r="AJ22" s="3"/>
      <c r="AK22" s="3"/>
      <c r="AL22" s="3"/>
      <c r="AM22" s="3"/>
      <c r="AN22" s="3"/>
      <c r="AO22" s="3"/>
      <c r="AP22" s="3"/>
      <c r="AQ22" s="3"/>
      <c r="AR22" s="3"/>
    </row>
    <row r="23" spans="1:44" ht="300" customHeight="1" x14ac:dyDescent="0.2">
      <c r="A23" s="19" t="s">
        <v>810</v>
      </c>
      <c r="B23" s="13" t="str">
        <f>HYPERLINK("http://portal.stf.jus.br/processos/detalhe.asp?incidente=2593156","27132")</f>
        <v>27132</v>
      </c>
      <c r="C23" s="29">
        <v>39485</v>
      </c>
      <c r="D23" s="12" t="s">
        <v>823</v>
      </c>
      <c r="E23" s="12" t="s">
        <v>24</v>
      </c>
      <c r="F23" s="12" t="s">
        <v>24</v>
      </c>
      <c r="G23" s="12" t="s">
        <v>824</v>
      </c>
      <c r="H23" s="12" t="s">
        <v>61</v>
      </c>
      <c r="I23" s="12" t="s">
        <v>39</v>
      </c>
      <c r="J23" s="12" t="s">
        <v>40</v>
      </c>
      <c r="K23" s="12" t="s">
        <v>79</v>
      </c>
      <c r="L23" s="12" t="s">
        <v>80</v>
      </c>
      <c r="M23" s="12" t="s">
        <v>81</v>
      </c>
      <c r="N23" s="12" t="s">
        <v>24</v>
      </c>
      <c r="O23" s="12" t="s">
        <v>738</v>
      </c>
      <c r="P23" s="16" t="s">
        <v>974</v>
      </c>
      <c r="Q23" s="17" t="s">
        <v>24</v>
      </c>
      <c r="R23" s="12" t="s">
        <v>17</v>
      </c>
      <c r="S23" s="12" t="s">
        <v>179</v>
      </c>
      <c r="T23" s="12" t="s">
        <v>532</v>
      </c>
      <c r="U23" s="12" t="s">
        <v>24</v>
      </c>
      <c r="V23" s="12" t="s">
        <v>24</v>
      </c>
      <c r="W23" s="12" t="s">
        <v>24</v>
      </c>
      <c r="X23" s="18">
        <v>43798</v>
      </c>
      <c r="Y23" s="3"/>
      <c r="Z23" s="3"/>
      <c r="AA23" s="3"/>
      <c r="AB23" s="3"/>
      <c r="AC23" s="3"/>
      <c r="AD23" s="3"/>
      <c r="AE23" s="3"/>
      <c r="AF23" s="3"/>
      <c r="AG23" s="3"/>
      <c r="AH23" s="3"/>
      <c r="AI23" s="3"/>
      <c r="AJ23" s="3"/>
      <c r="AK23" s="3"/>
      <c r="AL23" s="3"/>
      <c r="AM23" s="3"/>
      <c r="AN23" s="3"/>
      <c r="AO23" s="3"/>
      <c r="AP23" s="3"/>
      <c r="AQ23" s="3"/>
      <c r="AR23" s="3"/>
    </row>
    <row r="24" spans="1:44" ht="300" customHeight="1" x14ac:dyDescent="0.2">
      <c r="A24" s="19" t="s">
        <v>810</v>
      </c>
      <c r="B24" s="13" t="str">
        <f>HYPERLINK("http://portal.stf.jus.br/processos/detalhe.asp?incidente=2600736","27178")</f>
        <v>27178</v>
      </c>
      <c r="C24" s="29">
        <v>39512</v>
      </c>
      <c r="D24" s="12" t="s">
        <v>820</v>
      </c>
      <c r="E24" s="12" t="s">
        <v>24</v>
      </c>
      <c r="F24" s="12" t="s">
        <v>24</v>
      </c>
      <c r="G24" s="12" t="s">
        <v>821</v>
      </c>
      <c r="H24" s="12" t="s">
        <v>61</v>
      </c>
      <c r="I24" s="12" t="s">
        <v>39</v>
      </c>
      <c r="J24" s="12" t="s">
        <v>40</v>
      </c>
      <c r="K24" s="12" t="s">
        <v>79</v>
      </c>
      <c r="L24" s="12" t="s">
        <v>80</v>
      </c>
      <c r="M24" s="12" t="s">
        <v>81</v>
      </c>
      <c r="N24" s="12" t="s">
        <v>24</v>
      </c>
      <c r="O24" s="12" t="s">
        <v>822</v>
      </c>
      <c r="P24" s="16" t="s">
        <v>973</v>
      </c>
      <c r="Q24" s="17" t="s">
        <v>24</v>
      </c>
      <c r="R24" s="12" t="s">
        <v>17</v>
      </c>
      <c r="S24" s="12" t="s">
        <v>179</v>
      </c>
      <c r="T24" s="12" t="s">
        <v>532</v>
      </c>
      <c r="U24" s="12" t="s">
        <v>24</v>
      </c>
      <c r="V24" s="12" t="s">
        <v>24</v>
      </c>
      <c r="W24" s="12" t="s">
        <v>24</v>
      </c>
      <c r="X24" s="18">
        <v>43798</v>
      </c>
      <c r="Y24" s="3"/>
      <c r="Z24" s="3"/>
      <c r="AA24" s="3"/>
      <c r="AB24" s="3"/>
      <c r="AC24" s="3"/>
      <c r="AD24" s="3"/>
      <c r="AE24" s="3"/>
      <c r="AF24" s="3"/>
      <c r="AG24" s="3"/>
      <c r="AH24" s="3"/>
      <c r="AI24" s="3"/>
      <c r="AJ24" s="3"/>
      <c r="AK24" s="3"/>
      <c r="AL24" s="3"/>
      <c r="AM24" s="3"/>
      <c r="AN24" s="3"/>
      <c r="AO24" s="3"/>
      <c r="AP24" s="3"/>
      <c r="AQ24" s="3"/>
      <c r="AR24" s="3"/>
    </row>
    <row r="25" spans="1:44" ht="300" customHeight="1" x14ac:dyDescent="0.2">
      <c r="A25" s="19" t="s">
        <v>680</v>
      </c>
      <c r="B25" s="13" t="str">
        <f>HYPERLINK("http://portal.stf.jus.br/processos/detalhe.asp?incidente=2610995","584119")</f>
        <v>584119</v>
      </c>
      <c r="C25" s="29">
        <v>39554</v>
      </c>
      <c r="D25" s="12" t="s">
        <v>739</v>
      </c>
      <c r="E25" s="12" t="s">
        <v>24</v>
      </c>
      <c r="F25" s="12" t="s">
        <v>24</v>
      </c>
      <c r="G25" s="12" t="s">
        <v>740</v>
      </c>
      <c r="H25" s="12" t="s">
        <v>49</v>
      </c>
      <c r="I25" s="12" t="s">
        <v>39</v>
      </c>
      <c r="J25" s="12" t="s">
        <v>40</v>
      </c>
      <c r="K25" s="12" t="s">
        <v>79</v>
      </c>
      <c r="L25" s="12" t="s">
        <v>80</v>
      </c>
      <c r="M25" s="12" t="s">
        <v>81</v>
      </c>
      <c r="N25" s="17" t="s">
        <v>24</v>
      </c>
      <c r="O25" s="12" t="s">
        <v>741</v>
      </c>
      <c r="P25" s="16" t="s">
        <v>950</v>
      </c>
      <c r="Q25" s="17" t="s">
        <v>24</v>
      </c>
      <c r="R25" s="12" t="s">
        <v>45</v>
      </c>
      <c r="S25" s="12" t="s">
        <v>24</v>
      </c>
      <c r="T25" s="12" t="s">
        <v>215</v>
      </c>
      <c r="U25" s="12" t="s">
        <v>24</v>
      </c>
      <c r="V25" s="12" t="s">
        <v>24</v>
      </c>
      <c r="W25" s="17" t="s">
        <v>24</v>
      </c>
      <c r="X25" s="18">
        <v>43799</v>
      </c>
      <c r="Y25" s="3"/>
      <c r="Z25" s="3"/>
      <c r="AA25" s="3"/>
      <c r="AB25" s="3"/>
      <c r="AC25" s="3"/>
      <c r="AD25" s="3"/>
      <c r="AE25" s="3"/>
      <c r="AF25" s="3"/>
      <c r="AG25" s="3"/>
      <c r="AH25" s="3"/>
      <c r="AI25" s="3"/>
      <c r="AJ25" s="3"/>
      <c r="AK25" s="3"/>
      <c r="AL25" s="3"/>
      <c r="AM25" s="3"/>
      <c r="AN25" s="3"/>
      <c r="AO25" s="3"/>
      <c r="AP25" s="3"/>
      <c r="AQ25" s="3"/>
      <c r="AR25" s="3"/>
    </row>
    <row r="26" spans="1:44" ht="300" customHeight="1" x14ac:dyDescent="0.2">
      <c r="A26" s="19" t="s">
        <v>394</v>
      </c>
      <c r="B26" s="13" t="str">
        <f>HYPERLINK("http://portal.stf.jus.br/processos/detalhe.asp?incidente=2625218","718994")</f>
        <v>718994</v>
      </c>
      <c r="C26" s="21">
        <v>39615</v>
      </c>
      <c r="D26" s="12" t="s">
        <v>395</v>
      </c>
      <c r="E26" s="12" t="s">
        <v>24</v>
      </c>
      <c r="F26" s="12" t="s">
        <v>24</v>
      </c>
      <c r="G26" s="12" t="s">
        <v>396</v>
      </c>
      <c r="H26" s="12" t="s">
        <v>78</v>
      </c>
      <c r="I26" s="12" t="s">
        <v>39</v>
      </c>
      <c r="J26" s="12" t="s">
        <v>40</v>
      </c>
      <c r="K26" s="12" t="s">
        <v>79</v>
      </c>
      <c r="L26" s="12" t="s">
        <v>80</v>
      </c>
      <c r="M26" s="12" t="s">
        <v>81</v>
      </c>
      <c r="N26" s="17" t="s">
        <v>24</v>
      </c>
      <c r="O26" s="12" t="s">
        <v>397</v>
      </c>
      <c r="P26" s="22" t="s">
        <v>864</v>
      </c>
      <c r="Q26" s="17" t="s">
        <v>24</v>
      </c>
      <c r="R26" s="12" t="s">
        <v>45</v>
      </c>
      <c r="S26" s="12" t="s">
        <v>24</v>
      </c>
      <c r="T26" s="12" t="s">
        <v>24</v>
      </c>
      <c r="U26" s="12" t="s">
        <v>24</v>
      </c>
      <c r="V26" s="12" t="s">
        <v>24</v>
      </c>
      <c r="W26" s="17" t="s">
        <v>24</v>
      </c>
      <c r="X26" s="25">
        <v>43797</v>
      </c>
      <c r="Y26" s="3"/>
      <c r="Z26" s="3"/>
      <c r="AA26" s="3"/>
      <c r="AB26" s="3"/>
      <c r="AC26" s="3"/>
      <c r="AD26" s="3"/>
      <c r="AE26" s="3"/>
      <c r="AF26" s="3"/>
      <c r="AG26" s="3"/>
      <c r="AH26" s="3"/>
      <c r="AI26" s="3"/>
      <c r="AJ26" s="3"/>
      <c r="AK26" s="3"/>
      <c r="AL26" s="3"/>
      <c r="AM26" s="3"/>
      <c r="AN26" s="3"/>
      <c r="AO26" s="3"/>
      <c r="AP26" s="3"/>
      <c r="AQ26" s="3"/>
      <c r="AR26" s="3"/>
    </row>
    <row r="27" spans="1:44" ht="300" customHeight="1" x14ac:dyDescent="0.2">
      <c r="A27" s="19" t="s">
        <v>810</v>
      </c>
      <c r="B27" s="13" t="str">
        <f>HYPERLINK("http://portal.stf.jus.br/processos/detalhe.asp?incidente=2625661","27411")</f>
        <v>27411</v>
      </c>
      <c r="C27" s="21">
        <v>39618</v>
      </c>
      <c r="D27" s="12" t="s">
        <v>811</v>
      </c>
      <c r="E27" s="12" t="s">
        <v>24</v>
      </c>
      <c r="F27" s="12" t="s">
        <v>24</v>
      </c>
      <c r="G27" s="12" t="s">
        <v>812</v>
      </c>
      <c r="H27" s="12" t="s">
        <v>61</v>
      </c>
      <c r="I27" s="12" t="s">
        <v>39</v>
      </c>
      <c r="J27" s="12" t="s">
        <v>40</v>
      </c>
      <c r="K27" s="12" t="s">
        <v>79</v>
      </c>
      <c r="L27" s="12" t="s">
        <v>80</v>
      </c>
      <c r="M27" s="12" t="s">
        <v>81</v>
      </c>
      <c r="N27" s="12" t="s">
        <v>24</v>
      </c>
      <c r="O27" s="12" t="s">
        <v>397</v>
      </c>
      <c r="P27" s="16" t="s">
        <v>969</v>
      </c>
      <c r="Q27" s="17" t="s">
        <v>24</v>
      </c>
      <c r="R27" s="12" t="s">
        <v>17</v>
      </c>
      <c r="S27" s="17" t="s">
        <v>24</v>
      </c>
      <c r="T27" s="12" t="s">
        <v>532</v>
      </c>
      <c r="U27" s="12" t="s">
        <v>24</v>
      </c>
      <c r="V27" s="12" t="s">
        <v>24</v>
      </c>
      <c r="W27" s="12" t="s">
        <v>24</v>
      </c>
      <c r="X27" s="25">
        <v>43797</v>
      </c>
      <c r="Y27" s="3"/>
      <c r="Z27" s="3"/>
      <c r="AA27" s="3"/>
      <c r="AB27" s="3"/>
      <c r="AC27" s="3"/>
      <c r="AD27" s="3"/>
      <c r="AE27" s="3"/>
      <c r="AF27" s="3"/>
      <c r="AG27" s="3"/>
      <c r="AH27" s="3"/>
      <c r="AI27" s="3"/>
      <c r="AJ27" s="3"/>
      <c r="AK27" s="3"/>
      <c r="AL27" s="3"/>
      <c r="AM27" s="3"/>
      <c r="AN27" s="3"/>
      <c r="AO27" s="3"/>
      <c r="AP27" s="3"/>
      <c r="AQ27" s="3"/>
      <c r="AR27" s="3"/>
    </row>
    <row r="28" spans="1:44" ht="300" customHeight="1" x14ac:dyDescent="0.2">
      <c r="A28" s="19" t="s">
        <v>810</v>
      </c>
      <c r="B28" s="13" t="str">
        <f>HYPERLINK("http://portal.stf.jus.br/processos/detalhe.asp?incidente=2635397","27530")</f>
        <v>27530</v>
      </c>
      <c r="C28" s="21">
        <v>39686</v>
      </c>
      <c r="D28" s="12" t="s">
        <v>813</v>
      </c>
      <c r="E28" s="12" t="s">
        <v>24</v>
      </c>
      <c r="F28" s="12" t="s">
        <v>24</v>
      </c>
      <c r="G28" s="12" t="s">
        <v>814</v>
      </c>
      <c r="H28" s="12" t="s">
        <v>61</v>
      </c>
      <c r="I28" s="12" t="s">
        <v>39</v>
      </c>
      <c r="J28" s="12" t="s">
        <v>40</v>
      </c>
      <c r="K28" s="12" t="s">
        <v>79</v>
      </c>
      <c r="L28" s="12" t="s">
        <v>80</v>
      </c>
      <c r="M28" s="12" t="s">
        <v>81</v>
      </c>
      <c r="N28" s="12" t="s">
        <v>24</v>
      </c>
      <c r="O28" s="12" t="s">
        <v>288</v>
      </c>
      <c r="P28" s="16" t="s">
        <v>970</v>
      </c>
      <c r="Q28" s="17" t="s">
        <v>24</v>
      </c>
      <c r="R28" s="12" t="s">
        <v>17</v>
      </c>
      <c r="S28" s="17" t="s">
        <v>24</v>
      </c>
      <c r="T28" s="12" t="s">
        <v>532</v>
      </c>
      <c r="U28" s="12" t="s">
        <v>24</v>
      </c>
      <c r="V28" s="12" t="s">
        <v>24</v>
      </c>
      <c r="W28" s="12" t="s">
        <v>24</v>
      </c>
      <c r="X28" s="25">
        <v>43797</v>
      </c>
      <c r="Y28" s="3"/>
      <c r="Z28" s="3"/>
      <c r="AA28" s="3"/>
      <c r="AB28" s="3"/>
      <c r="AC28" s="3"/>
      <c r="AD28" s="3"/>
      <c r="AE28" s="3"/>
      <c r="AF28" s="3"/>
      <c r="AG28" s="3"/>
      <c r="AH28" s="3"/>
      <c r="AI28" s="3"/>
      <c r="AJ28" s="3"/>
      <c r="AK28" s="3"/>
      <c r="AL28" s="3"/>
      <c r="AM28" s="3"/>
      <c r="AN28" s="3"/>
      <c r="AO28" s="3"/>
      <c r="AP28" s="3"/>
      <c r="AQ28" s="3"/>
      <c r="AR28" s="3"/>
    </row>
    <row r="29" spans="1:44" ht="300" customHeight="1" x14ac:dyDescent="0.2">
      <c r="A29" s="19" t="s">
        <v>637</v>
      </c>
      <c r="B29" s="13" t="str">
        <f>HYPERLINK("http://portal.stf.jus.br/processos/detalhe.asp?incidente=2663132","597315")</f>
        <v>597315</v>
      </c>
      <c r="C29" s="14">
        <v>39860</v>
      </c>
      <c r="D29" s="12" t="s">
        <v>655</v>
      </c>
      <c r="E29" s="12" t="s">
        <v>24</v>
      </c>
      <c r="F29" s="12" t="s">
        <v>24</v>
      </c>
      <c r="G29" s="31" t="s">
        <v>921</v>
      </c>
      <c r="H29" s="12" t="s">
        <v>38</v>
      </c>
      <c r="I29" s="12" t="s">
        <v>28</v>
      </c>
      <c r="J29" s="12" t="s">
        <v>40</v>
      </c>
      <c r="K29" s="12" t="s">
        <v>656</v>
      </c>
      <c r="L29" s="12" t="s">
        <v>412</v>
      </c>
      <c r="M29" s="12" t="s">
        <v>74</v>
      </c>
      <c r="N29" s="12">
        <v>516</v>
      </c>
      <c r="O29" s="12" t="s">
        <v>657</v>
      </c>
      <c r="P29" s="16" t="s">
        <v>931</v>
      </c>
      <c r="Q29" s="17" t="s">
        <v>24</v>
      </c>
      <c r="R29" s="12" t="s">
        <v>45</v>
      </c>
      <c r="S29" s="12" t="s">
        <v>24</v>
      </c>
      <c r="T29" s="12" t="s">
        <v>24</v>
      </c>
      <c r="U29" s="27" t="s">
        <v>658</v>
      </c>
      <c r="V29" s="27" t="s">
        <v>659</v>
      </c>
      <c r="W29" s="12" t="s">
        <v>24</v>
      </c>
      <c r="X29" s="25">
        <v>43800</v>
      </c>
      <c r="Y29" s="3"/>
      <c r="Z29" s="3"/>
      <c r="AA29" s="3"/>
      <c r="AB29" s="3"/>
      <c r="AC29" s="3"/>
      <c r="AD29" s="3"/>
      <c r="AE29" s="3"/>
      <c r="AF29" s="3"/>
      <c r="AG29" s="3"/>
      <c r="AH29" s="3"/>
      <c r="AI29" s="3"/>
      <c r="AJ29" s="3"/>
      <c r="AK29" s="3"/>
      <c r="AL29" s="3"/>
      <c r="AM29" s="3"/>
      <c r="AN29" s="3"/>
      <c r="AO29" s="3"/>
      <c r="AP29" s="3"/>
      <c r="AQ29" s="3"/>
      <c r="AR29" s="3"/>
    </row>
    <row r="30" spans="1:44" ht="300" customHeight="1" x14ac:dyDescent="0.2">
      <c r="A30" s="19" t="s">
        <v>35</v>
      </c>
      <c r="B30" s="20" t="str">
        <f>HYPERLINK("http://portal.stf.jus.br/processos/detalhe.asp?incidente=2663624","4210")</f>
        <v>4210</v>
      </c>
      <c r="C30" s="21">
        <v>39862</v>
      </c>
      <c r="D30" s="12" t="s">
        <v>266</v>
      </c>
      <c r="E30" s="12" t="s">
        <v>24</v>
      </c>
      <c r="F30" s="12" t="s">
        <v>99</v>
      </c>
      <c r="G30" s="12" t="s">
        <v>267</v>
      </c>
      <c r="H30" s="12" t="s">
        <v>49</v>
      </c>
      <c r="I30" s="12" t="s">
        <v>39</v>
      </c>
      <c r="J30" s="12" t="s">
        <v>40</v>
      </c>
      <c r="K30" s="12" t="s">
        <v>87</v>
      </c>
      <c r="L30" s="12" t="s">
        <v>88</v>
      </c>
      <c r="M30" s="12" t="s">
        <v>268</v>
      </c>
      <c r="N30" s="12" t="s">
        <v>24</v>
      </c>
      <c r="O30" s="12" t="s">
        <v>269</v>
      </c>
      <c r="P30" s="22" t="s">
        <v>855</v>
      </c>
      <c r="Q30" s="17" t="s">
        <v>24</v>
      </c>
      <c r="R30" s="17" t="s">
        <v>45</v>
      </c>
      <c r="S30" s="17" t="s">
        <v>24</v>
      </c>
      <c r="T30" s="12" t="s">
        <v>24</v>
      </c>
      <c r="U30" s="12" t="s">
        <v>24</v>
      </c>
      <c r="V30" s="12" t="s">
        <v>24</v>
      </c>
      <c r="W30" s="12" t="s">
        <v>87</v>
      </c>
      <c r="X30" s="25">
        <v>43797</v>
      </c>
      <c r="Y30" s="3"/>
      <c r="Z30" s="3"/>
      <c r="AA30" s="3"/>
      <c r="AB30" s="3"/>
      <c r="AC30" s="3"/>
      <c r="AD30" s="3"/>
      <c r="AE30" s="3"/>
      <c r="AF30" s="3"/>
      <c r="AG30" s="3"/>
      <c r="AH30" s="3"/>
      <c r="AI30" s="3"/>
      <c r="AJ30" s="3"/>
      <c r="AK30" s="3"/>
      <c r="AL30" s="3"/>
      <c r="AM30" s="3"/>
      <c r="AN30" s="3"/>
      <c r="AO30" s="3"/>
      <c r="AP30" s="3"/>
      <c r="AQ30" s="3"/>
      <c r="AR30" s="3"/>
    </row>
    <row r="31" spans="1:44" ht="300" customHeight="1" x14ac:dyDescent="0.2">
      <c r="A31" s="12" t="s">
        <v>617</v>
      </c>
      <c r="B31" s="13" t="str">
        <f>HYPERLINK("http://portal.stf.jus.br/processos/detalhe.asp?incidente=2671082","27")</f>
        <v>27</v>
      </c>
      <c r="C31" s="14">
        <v>39918</v>
      </c>
      <c r="D31" s="12" t="s">
        <v>618</v>
      </c>
      <c r="E31" s="12" t="s">
        <v>24</v>
      </c>
      <c r="F31" s="12" t="s">
        <v>24</v>
      </c>
      <c r="G31" s="12" t="s">
        <v>619</v>
      </c>
      <c r="H31" s="12" t="s">
        <v>466</v>
      </c>
      <c r="I31" s="12" t="s">
        <v>39</v>
      </c>
      <c r="J31" s="12" t="s">
        <v>40</v>
      </c>
      <c r="K31" s="12" t="s">
        <v>72</v>
      </c>
      <c r="L31" s="12" t="s">
        <v>620</v>
      </c>
      <c r="M31" s="12" t="s">
        <v>413</v>
      </c>
      <c r="N31" s="12" t="s">
        <v>24</v>
      </c>
      <c r="O31" s="12" t="s">
        <v>621</v>
      </c>
      <c r="P31" s="16" t="s">
        <v>913</v>
      </c>
      <c r="Q31" s="17" t="s">
        <v>24</v>
      </c>
      <c r="R31" s="12" t="s">
        <v>45</v>
      </c>
      <c r="S31" s="12" t="s">
        <v>24</v>
      </c>
      <c r="T31" s="12" t="s">
        <v>24</v>
      </c>
      <c r="U31" s="27" t="s">
        <v>622</v>
      </c>
      <c r="V31" s="27" t="s">
        <v>623</v>
      </c>
      <c r="W31" s="12" t="s">
        <v>235</v>
      </c>
      <c r="X31" s="25">
        <v>43801</v>
      </c>
      <c r="Y31" s="3"/>
      <c r="Z31" s="3"/>
      <c r="AA31" s="3"/>
      <c r="AB31" s="3"/>
      <c r="AC31" s="3"/>
      <c r="AD31" s="3"/>
      <c r="AE31" s="3"/>
      <c r="AF31" s="3"/>
      <c r="AG31" s="3"/>
      <c r="AH31" s="3"/>
      <c r="AI31" s="3"/>
      <c r="AJ31" s="3"/>
      <c r="AK31" s="3"/>
      <c r="AL31" s="3"/>
      <c r="AM31" s="3"/>
      <c r="AN31" s="3"/>
      <c r="AO31" s="3"/>
      <c r="AP31" s="3"/>
      <c r="AQ31" s="3"/>
      <c r="AR31" s="3"/>
    </row>
    <row r="32" spans="1:44" ht="300" customHeight="1" x14ac:dyDescent="0.2">
      <c r="A32" s="19" t="s">
        <v>680</v>
      </c>
      <c r="B32" s="13" t="str">
        <f>HYPERLINK("http://portal.stf.jus.br/processos/detalhe.asp?incidente=2674474","599539")</f>
        <v>599539</v>
      </c>
      <c r="C32" s="14">
        <v>39939</v>
      </c>
      <c r="D32" s="12" t="s">
        <v>795</v>
      </c>
      <c r="E32" s="12" t="s">
        <v>24</v>
      </c>
      <c r="F32" s="12" t="s">
        <v>24</v>
      </c>
      <c r="G32" s="12" t="s">
        <v>796</v>
      </c>
      <c r="H32" s="12" t="s">
        <v>38</v>
      </c>
      <c r="I32" s="12" t="s">
        <v>28</v>
      </c>
      <c r="J32" s="12" t="s">
        <v>40</v>
      </c>
      <c r="K32" s="12" t="s">
        <v>72</v>
      </c>
      <c r="L32" s="12" t="s">
        <v>571</v>
      </c>
      <c r="M32" s="12" t="s">
        <v>74</v>
      </c>
      <c r="N32" s="12" t="s">
        <v>24</v>
      </c>
      <c r="O32" s="12" t="s">
        <v>797</v>
      </c>
      <c r="P32" s="16" t="s">
        <v>965</v>
      </c>
      <c r="Q32" s="17" t="s">
        <v>24</v>
      </c>
      <c r="R32" s="12" t="s">
        <v>45</v>
      </c>
      <c r="S32" s="12" t="s">
        <v>24</v>
      </c>
      <c r="T32" s="12" t="s">
        <v>215</v>
      </c>
      <c r="U32" s="12" t="s">
        <v>24</v>
      </c>
      <c r="V32" s="12" t="s">
        <v>24</v>
      </c>
      <c r="W32" s="12" t="s">
        <v>24</v>
      </c>
      <c r="X32" s="18">
        <v>43798</v>
      </c>
      <c r="Y32" s="3"/>
      <c r="Z32" s="3"/>
      <c r="AA32" s="3"/>
      <c r="AB32" s="3"/>
      <c r="AC32" s="3"/>
      <c r="AD32" s="3"/>
      <c r="AE32" s="3"/>
      <c r="AF32" s="3"/>
      <c r="AG32" s="3"/>
      <c r="AH32" s="3"/>
      <c r="AI32" s="3"/>
      <c r="AJ32" s="3"/>
      <c r="AK32" s="3"/>
      <c r="AL32" s="3"/>
      <c r="AM32" s="3"/>
      <c r="AN32" s="3"/>
      <c r="AO32" s="3"/>
      <c r="AP32" s="3"/>
      <c r="AQ32" s="3"/>
      <c r="AR32" s="3"/>
    </row>
    <row r="33" spans="1:44" ht="300" customHeight="1" x14ac:dyDescent="0.2">
      <c r="A33" s="19" t="s">
        <v>810</v>
      </c>
      <c r="B33" s="13" t="str">
        <f>HYPERLINK("http://portal.stf.jus.br/processos/detalhe.asp?incidente=2676032","28009")</f>
        <v>28009</v>
      </c>
      <c r="C33" s="21">
        <v>39946</v>
      </c>
      <c r="D33" s="12" t="s">
        <v>815</v>
      </c>
      <c r="E33" s="12" t="s">
        <v>24</v>
      </c>
      <c r="F33" s="12" t="s">
        <v>24</v>
      </c>
      <c r="G33" s="12" t="s">
        <v>816</v>
      </c>
      <c r="H33" s="12" t="s">
        <v>61</v>
      </c>
      <c r="I33" s="12" t="s">
        <v>39</v>
      </c>
      <c r="J33" s="12" t="s">
        <v>40</v>
      </c>
      <c r="K33" s="12" t="s">
        <v>79</v>
      </c>
      <c r="L33" s="12" t="s">
        <v>80</v>
      </c>
      <c r="M33" s="12" t="s">
        <v>81</v>
      </c>
      <c r="N33" s="12" t="s">
        <v>24</v>
      </c>
      <c r="O33" s="12" t="s">
        <v>288</v>
      </c>
      <c r="P33" s="16" t="s">
        <v>971</v>
      </c>
      <c r="Q33" s="17" t="s">
        <v>24</v>
      </c>
      <c r="R33" s="12" t="s">
        <v>17</v>
      </c>
      <c r="S33" s="17" t="s">
        <v>24</v>
      </c>
      <c r="T33" s="12" t="s">
        <v>532</v>
      </c>
      <c r="U33" s="12" t="s">
        <v>24</v>
      </c>
      <c r="V33" s="12" t="s">
        <v>24</v>
      </c>
      <c r="W33" s="12" t="s">
        <v>24</v>
      </c>
      <c r="X33" s="25">
        <v>43797</v>
      </c>
      <c r="Y33" s="3"/>
      <c r="Z33" s="3"/>
      <c r="AA33" s="3"/>
      <c r="AB33" s="3"/>
      <c r="AC33" s="3"/>
      <c r="AD33" s="3"/>
      <c r="AE33" s="3"/>
      <c r="AF33" s="3"/>
      <c r="AG33" s="3"/>
      <c r="AH33" s="3"/>
      <c r="AI33" s="3"/>
      <c r="AJ33" s="3"/>
      <c r="AK33" s="3"/>
      <c r="AL33" s="3"/>
      <c r="AM33" s="3"/>
      <c r="AN33" s="3"/>
      <c r="AO33" s="3"/>
      <c r="AP33" s="3"/>
      <c r="AQ33" s="3"/>
      <c r="AR33" s="3"/>
    </row>
    <row r="34" spans="1:44" ht="300" customHeight="1" x14ac:dyDescent="0.2">
      <c r="A34" s="19" t="s">
        <v>637</v>
      </c>
      <c r="B34" s="13" t="str">
        <f>HYPERLINK("http://portal.stf.jus.br/processos/detalhe.asp?incidente=2678178","600010")</f>
        <v>600010</v>
      </c>
      <c r="C34" s="14">
        <v>39954</v>
      </c>
      <c r="D34" s="12" t="s">
        <v>641</v>
      </c>
      <c r="E34" s="12" t="s">
        <v>24</v>
      </c>
      <c r="F34" s="12" t="s">
        <v>24</v>
      </c>
      <c r="G34" s="31" t="s">
        <v>918</v>
      </c>
      <c r="H34" s="12" t="s">
        <v>78</v>
      </c>
      <c r="I34" s="12" t="s">
        <v>39</v>
      </c>
      <c r="J34" s="12" t="s">
        <v>40</v>
      </c>
      <c r="K34" s="12" t="s">
        <v>79</v>
      </c>
      <c r="L34" s="12" t="s">
        <v>642</v>
      </c>
      <c r="M34" s="12" t="s">
        <v>643</v>
      </c>
      <c r="N34" s="12">
        <v>254</v>
      </c>
      <c r="O34" s="12" t="s">
        <v>644</v>
      </c>
      <c r="P34" s="16" t="s">
        <v>928</v>
      </c>
      <c r="Q34" s="17" t="s">
        <v>24</v>
      </c>
      <c r="R34" s="12" t="s">
        <v>45</v>
      </c>
      <c r="S34" s="12" t="s">
        <v>24</v>
      </c>
      <c r="T34" s="12" t="s">
        <v>24</v>
      </c>
      <c r="U34" s="27" t="s">
        <v>645</v>
      </c>
      <c r="V34" s="27" t="s">
        <v>646</v>
      </c>
      <c r="W34" s="12" t="s">
        <v>235</v>
      </c>
      <c r="X34" s="25">
        <v>43800</v>
      </c>
      <c r="Y34" s="3"/>
      <c r="Z34" s="3"/>
      <c r="AA34" s="3"/>
      <c r="AB34" s="3"/>
      <c r="AC34" s="3"/>
      <c r="AD34" s="3"/>
      <c r="AE34" s="3"/>
      <c r="AF34" s="3"/>
      <c r="AG34" s="3"/>
      <c r="AH34" s="3"/>
      <c r="AI34" s="3"/>
      <c r="AJ34" s="3"/>
      <c r="AK34" s="3"/>
      <c r="AL34" s="3"/>
      <c r="AM34" s="3"/>
      <c r="AN34" s="3"/>
      <c r="AO34" s="3"/>
      <c r="AP34" s="3"/>
      <c r="AQ34" s="3"/>
      <c r="AR34" s="3"/>
    </row>
    <row r="35" spans="1:44" ht="300" customHeight="1" x14ac:dyDescent="0.2">
      <c r="A35" s="12" t="s">
        <v>588</v>
      </c>
      <c r="B35" s="13" t="str">
        <f>HYPERLINK("http://portal.stf.jus.br/processos/detalhe.asp?incidente=2685350","28086")</f>
        <v>28086</v>
      </c>
      <c r="C35" s="14">
        <v>39982</v>
      </c>
      <c r="D35" s="12" t="s">
        <v>595</v>
      </c>
      <c r="E35" s="14" t="s">
        <v>596</v>
      </c>
      <c r="F35" s="17" t="s">
        <v>24</v>
      </c>
      <c r="G35" s="12" t="s">
        <v>597</v>
      </c>
      <c r="H35" s="12" t="s">
        <v>167</v>
      </c>
      <c r="I35" s="12" t="s">
        <v>39</v>
      </c>
      <c r="J35" s="12" t="s">
        <v>50</v>
      </c>
      <c r="K35" s="12" t="s">
        <v>598</v>
      </c>
      <c r="L35" s="12" t="s">
        <v>599</v>
      </c>
      <c r="M35" s="12" t="s">
        <v>301</v>
      </c>
      <c r="N35" s="17" t="s">
        <v>24</v>
      </c>
      <c r="O35" s="12" t="s">
        <v>600</v>
      </c>
      <c r="P35" s="22" t="s">
        <v>909</v>
      </c>
      <c r="Q35" s="17" t="s">
        <v>24</v>
      </c>
      <c r="R35" s="12" t="s">
        <v>121</v>
      </c>
      <c r="S35" s="12" t="s">
        <v>46</v>
      </c>
      <c r="T35" s="12" t="s">
        <v>594</v>
      </c>
      <c r="U35" s="12" t="s">
        <v>24</v>
      </c>
      <c r="V35" s="12" t="s">
        <v>24</v>
      </c>
      <c r="W35" s="12" t="s">
        <v>601</v>
      </c>
      <c r="X35" s="25">
        <v>43801</v>
      </c>
      <c r="Y35" s="3"/>
      <c r="Z35" s="3"/>
      <c r="AA35" s="3"/>
      <c r="AB35" s="3"/>
      <c r="AC35" s="3"/>
      <c r="AD35" s="3"/>
      <c r="AE35" s="3"/>
      <c r="AF35" s="3"/>
      <c r="AG35" s="3"/>
      <c r="AH35" s="3"/>
      <c r="AI35" s="3"/>
      <c r="AJ35" s="3"/>
      <c r="AK35" s="3"/>
      <c r="AL35" s="3"/>
      <c r="AM35" s="3"/>
      <c r="AN35" s="3"/>
      <c r="AO35" s="3"/>
      <c r="AP35" s="3"/>
      <c r="AQ35" s="3"/>
      <c r="AR35" s="3"/>
    </row>
    <row r="36" spans="1:44" ht="300" customHeight="1" x14ac:dyDescent="0.2">
      <c r="A36" s="19" t="s">
        <v>35</v>
      </c>
      <c r="B36" s="13" t="str">
        <f>HYPERLINK("http://portal.stf.jus.br/processos/detalhe.asp?incidente=2696224","4288")</f>
        <v>4288</v>
      </c>
      <c r="C36" s="33">
        <v>40045</v>
      </c>
      <c r="D36" s="12" t="s">
        <v>247</v>
      </c>
      <c r="E36" s="12" t="s">
        <v>24</v>
      </c>
      <c r="F36" s="19" t="s">
        <v>175</v>
      </c>
      <c r="G36" s="12" t="s">
        <v>248</v>
      </c>
      <c r="H36" s="12" t="s">
        <v>167</v>
      </c>
      <c r="I36" s="12" t="s">
        <v>183</v>
      </c>
      <c r="J36" s="12" t="s">
        <v>50</v>
      </c>
      <c r="K36" s="12" t="s">
        <v>249</v>
      </c>
      <c r="L36" s="12" t="s">
        <v>226</v>
      </c>
      <c r="M36" s="12" t="s">
        <v>227</v>
      </c>
      <c r="N36" s="17" t="s">
        <v>24</v>
      </c>
      <c r="O36" s="12" t="s">
        <v>90</v>
      </c>
      <c r="P36" s="27" t="s">
        <v>250</v>
      </c>
      <c r="Q36" s="17" t="s">
        <v>24</v>
      </c>
      <c r="R36" s="17" t="s">
        <v>45</v>
      </c>
      <c r="S36" s="17" t="s">
        <v>24</v>
      </c>
      <c r="T36" s="12" t="s">
        <v>24</v>
      </c>
      <c r="U36" s="12" t="s">
        <v>24</v>
      </c>
      <c r="V36" s="12" t="s">
        <v>24</v>
      </c>
      <c r="W36" s="12" t="s">
        <v>24</v>
      </c>
      <c r="X36" s="25">
        <v>43797</v>
      </c>
      <c r="Y36" s="3"/>
      <c r="Z36" s="3"/>
      <c r="AA36" s="3"/>
      <c r="AB36" s="3"/>
      <c r="AC36" s="3"/>
      <c r="AD36" s="3"/>
      <c r="AE36" s="3"/>
      <c r="AF36" s="3"/>
      <c r="AG36" s="3"/>
      <c r="AH36" s="3"/>
      <c r="AI36" s="3"/>
      <c r="AJ36" s="3"/>
      <c r="AK36" s="3"/>
      <c r="AL36" s="3"/>
      <c r="AM36" s="3"/>
      <c r="AN36" s="3"/>
      <c r="AO36" s="3"/>
      <c r="AP36" s="3"/>
      <c r="AQ36" s="3"/>
      <c r="AR36" s="3"/>
    </row>
    <row r="37" spans="1:44" ht="300" customHeight="1" x14ac:dyDescent="0.2">
      <c r="A37" s="19" t="s">
        <v>394</v>
      </c>
      <c r="B37" s="13" t="str">
        <f>HYPERLINK("http://portal.stf.jus.br/processos/detalhe.asp?incidente=3721469","767307")</f>
        <v>767307</v>
      </c>
      <c r="C37" s="29">
        <v>40060</v>
      </c>
      <c r="D37" s="12" t="s">
        <v>406</v>
      </c>
      <c r="E37" s="12" t="s">
        <v>24</v>
      </c>
      <c r="F37" s="12" t="s">
        <v>24</v>
      </c>
      <c r="G37" s="12" t="s">
        <v>407</v>
      </c>
      <c r="H37" s="12" t="s">
        <v>61</v>
      </c>
      <c r="I37" s="12" t="s">
        <v>39</v>
      </c>
      <c r="J37" s="12" t="s">
        <v>40</v>
      </c>
      <c r="K37" s="12" t="s">
        <v>79</v>
      </c>
      <c r="L37" s="12" t="s">
        <v>80</v>
      </c>
      <c r="M37" s="12" t="s">
        <v>81</v>
      </c>
      <c r="N37" s="12" t="s">
        <v>24</v>
      </c>
      <c r="O37" s="12" t="s">
        <v>408</v>
      </c>
      <c r="P37" s="22" t="s">
        <v>867</v>
      </c>
      <c r="Q37" s="17" t="s">
        <v>24</v>
      </c>
      <c r="R37" s="12" t="s">
        <v>45</v>
      </c>
      <c r="S37" s="12" t="s">
        <v>24</v>
      </c>
      <c r="T37" s="12" t="s">
        <v>409</v>
      </c>
      <c r="U37" s="12" t="s">
        <v>24</v>
      </c>
      <c r="V37" s="12" t="s">
        <v>24</v>
      </c>
      <c r="W37" s="17" t="s">
        <v>24</v>
      </c>
      <c r="X37" s="18">
        <v>43799</v>
      </c>
      <c r="Y37" s="3"/>
      <c r="Z37" s="3"/>
      <c r="AA37" s="3"/>
      <c r="AB37" s="3"/>
      <c r="AC37" s="3"/>
      <c r="AD37" s="3"/>
      <c r="AE37" s="3"/>
      <c r="AF37" s="3"/>
      <c r="AG37" s="3"/>
      <c r="AH37" s="3"/>
      <c r="AI37" s="3"/>
      <c r="AJ37" s="3"/>
      <c r="AK37" s="3"/>
      <c r="AL37" s="3"/>
      <c r="AM37" s="3"/>
      <c r="AN37" s="3"/>
      <c r="AO37" s="3"/>
      <c r="AP37" s="3"/>
      <c r="AQ37" s="3"/>
      <c r="AR37" s="3"/>
    </row>
    <row r="38" spans="1:44" ht="300" customHeight="1" x14ac:dyDescent="0.2">
      <c r="A38" s="19" t="s">
        <v>680</v>
      </c>
      <c r="B38" s="13" t="str">
        <f>HYPERLINK("http://portal.stf.jus.br/processos/detalhe.asp?incidente=3851452","610523")</f>
        <v>610523</v>
      </c>
      <c r="C38" s="14">
        <v>40252</v>
      </c>
      <c r="D38" s="12" t="s">
        <v>768</v>
      </c>
      <c r="E38" s="12" t="s">
        <v>24</v>
      </c>
      <c r="F38" s="12" t="s">
        <v>24</v>
      </c>
      <c r="G38" s="12" t="s">
        <v>769</v>
      </c>
      <c r="H38" s="12" t="s">
        <v>115</v>
      </c>
      <c r="I38" s="12" t="s">
        <v>39</v>
      </c>
      <c r="J38" s="12" t="s">
        <v>50</v>
      </c>
      <c r="K38" s="12" t="s">
        <v>764</v>
      </c>
      <c r="L38" s="12" t="s">
        <v>765</v>
      </c>
      <c r="M38" s="12" t="s">
        <v>24</v>
      </c>
      <c r="N38" s="17" t="s">
        <v>24</v>
      </c>
      <c r="O38" s="12" t="s">
        <v>770</v>
      </c>
      <c r="P38" s="16" t="s">
        <v>958</v>
      </c>
      <c r="Q38" s="12" t="s">
        <v>771</v>
      </c>
      <c r="R38" s="12" t="s">
        <v>17</v>
      </c>
      <c r="S38" s="17" t="s">
        <v>24</v>
      </c>
      <c r="T38" s="12" t="s">
        <v>95</v>
      </c>
      <c r="U38" s="12" t="s">
        <v>24</v>
      </c>
      <c r="V38" s="12" t="s">
        <v>24</v>
      </c>
      <c r="W38" s="12" t="s">
        <v>764</v>
      </c>
      <c r="X38" s="25">
        <v>43801</v>
      </c>
      <c r="Y38" s="3"/>
      <c r="Z38" s="3"/>
      <c r="AA38" s="3"/>
      <c r="AB38" s="3"/>
      <c r="AC38" s="3"/>
      <c r="AD38" s="3"/>
      <c r="AE38" s="3"/>
      <c r="AF38" s="3"/>
      <c r="AG38" s="3"/>
      <c r="AH38" s="3"/>
      <c r="AI38" s="3"/>
      <c r="AJ38" s="3"/>
      <c r="AK38" s="3"/>
      <c r="AL38" s="3"/>
      <c r="AM38" s="3"/>
      <c r="AN38" s="3"/>
      <c r="AO38" s="3"/>
      <c r="AP38" s="3"/>
      <c r="AQ38" s="3"/>
      <c r="AR38" s="3"/>
    </row>
    <row r="39" spans="1:44" ht="300" customHeight="1" x14ac:dyDescent="0.2">
      <c r="A39" s="19" t="s">
        <v>637</v>
      </c>
      <c r="B39" s="13" t="str">
        <f>HYPERLINK("http://portal.stf.jus.br/processos/detalhe.asp?incidente=3858787","611510")</f>
        <v>611510</v>
      </c>
      <c r="C39" s="14">
        <v>40262</v>
      </c>
      <c r="D39" s="12" t="s">
        <v>647</v>
      </c>
      <c r="E39" s="12" t="s">
        <v>24</v>
      </c>
      <c r="F39" s="12" t="s">
        <v>24</v>
      </c>
      <c r="G39" s="31" t="s">
        <v>919</v>
      </c>
      <c r="H39" s="12" t="s">
        <v>49</v>
      </c>
      <c r="I39" s="12" t="s">
        <v>39</v>
      </c>
      <c r="J39" s="12" t="s">
        <v>40</v>
      </c>
      <c r="K39" s="12" t="s">
        <v>79</v>
      </c>
      <c r="L39" s="12" t="s">
        <v>419</v>
      </c>
      <c r="M39" s="12" t="s">
        <v>648</v>
      </c>
      <c r="N39" s="17">
        <v>328</v>
      </c>
      <c r="O39" s="12" t="s">
        <v>649</v>
      </c>
      <c r="P39" s="16" t="s">
        <v>929</v>
      </c>
      <c r="Q39" s="17" t="s">
        <v>24</v>
      </c>
      <c r="R39" s="12" t="s">
        <v>17</v>
      </c>
      <c r="S39" s="12" t="s">
        <v>24</v>
      </c>
      <c r="T39" s="12" t="s">
        <v>24</v>
      </c>
      <c r="U39" s="12" t="s">
        <v>24</v>
      </c>
      <c r="V39" s="12" t="s">
        <v>24</v>
      </c>
      <c r="W39" s="12" t="s">
        <v>180</v>
      </c>
      <c r="X39" s="25">
        <v>43800</v>
      </c>
      <c r="Y39" s="3"/>
      <c r="Z39" s="3"/>
      <c r="AA39" s="3"/>
      <c r="AB39" s="3"/>
      <c r="AC39" s="3"/>
      <c r="AD39" s="3"/>
      <c r="AE39" s="3"/>
      <c r="AF39" s="3"/>
      <c r="AG39" s="3"/>
      <c r="AH39" s="3"/>
      <c r="AI39" s="3"/>
      <c r="AJ39" s="3"/>
      <c r="AK39" s="3"/>
      <c r="AL39" s="3"/>
      <c r="AM39" s="3"/>
      <c r="AN39" s="3"/>
      <c r="AO39" s="3"/>
      <c r="AP39" s="3"/>
      <c r="AQ39" s="3"/>
      <c r="AR39" s="3"/>
    </row>
    <row r="40" spans="1:44" ht="300" customHeight="1" x14ac:dyDescent="0.2">
      <c r="A40" s="19" t="s">
        <v>637</v>
      </c>
      <c r="B40" s="13" t="str">
        <f>HYPERLINK("http://portal.stf.jus.br/processos/detalhe.asp?incidente=3917733","626946")</f>
        <v>626946</v>
      </c>
      <c r="C40" s="14">
        <v>40365</v>
      </c>
      <c r="D40" s="12" t="s">
        <v>674</v>
      </c>
      <c r="E40" s="12" t="s">
        <v>24</v>
      </c>
      <c r="F40" s="12" t="s">
        <v>24</v>
      </c>
      <c r="G40" s="31" t="s">
        <v>926</v>
      </c>
      <c r="H40" s="12" t="s">
        <v>61</v>
      </c>
      <c r="I40" s="12" t="s">
        <v>28</v>
      </c>
      <c r="J40" s="12" t="s">
        <v>50</v>
      </c>
      <c r="K40" s="12" t="s">
        <v>385</v>
      </c>
      <c r="L40" s="12" t="s">
        <v>675</v>
      </c>
      <c r="M40" s="12" t="s">
        <v>676</v>
      </c>
      <c r="N40" s="17">
        <v>1040</v>
      </c>
      <c r="O40" s="12" t="s">
        <v>677</v>
      </c>
      <c r="P40" s="16" t="s">
        <v>936</v>
      </c>
      <c r="Q40" s="17" t="s">
        <v>24</v>
      </c>
      <c r="R40" s="12" t="s">
        <v>45</v>
      </c>
      <c r="S40" s="12" t="s">
        <v>24</v>
      </c>
      <c r="T40" s="12" t="s">
        <v>594</v>
      </c>
      <c r="U40" s="27" t="s">
        <v>678</v>
      </c>
      <c r="V40" s="27" t="s">
        <v>679</v>
      </c>
      <c r="W40" s="12" t="s">
        <v>24</v>
      </c>
      <c r="X40" s="25">
        <v>43800</v>
      </c>
      <c r="Y40" s="3"/>
      <c r="Z40" s="3"/>
      <c r="AA40" s="3"/>
      <c r="AB40" s="3"/>
      <c r="AC40" s="3"/>
      <c r="AD40" s="3"/>
      <c r="AE40" s="3"/>
      <c r="AF40" s="3"/>
      <c r="AG40" s="3"/>
      <c r="AH40" s="3"/>
      <c r="AI40" s="3"/>
      <c r="AJ40" s="3"/>
      <c r="AK40" s="3"/>
      <c r="AL40" s="3"/>
      <c r="AM40" s="3"/>
      <c r="AN40" s="3"/>
      <c r="AO40" s="3"/>
      <c r="AP40" s="3"/>
      <c r="AQ40" s="3"/>
      <c r="AR40" s="3"/>
    </row>
    <row r="41" spans="1:44" ht="300" customHeight="1" x14ac:dyDescent="0.2">
      <c r="A41" s="19" t="s">
        <v>394</v>
      </c>
      <c r="B41" s="13" t="str">
        <f>HYPERLINK("http://portal.stf.jus.br/processos/detalhe.asp?incidente=3947858","816298")</f>
        <v>816298</v>
      </c>
      <c r="C41" s="21">
        <v>40430</v>
      </c>
      <c r="D41" s="12" t="s">
        <v>398</v>
      </c>
      <c r="E41" s="12" t="s">
        <v>24</v>
      </c>
      <c r="F41" s="12" t="s">
        <v>24</v>
      </c>
      <c r="G41" s="12" t="s">
        <v>399</v>
      </c>
      <c r="H41" s="12" t="s">
        <v>38</v>
      </c>
      <c r="I41" s="12" t="s">
        <v>39</v>
      </c>
      <c r="J41" s="12" t="s">
        <v>40</v>
      </c>
      <c r="K41" s="12" t="s">
        <v>79</v>
      </c>
      <c r="L41" s="12" t="s">
        <v>80</v>
      </c>
      <c r="M41" s="12" t="s">
        <v>81</v>
      </c>
      <c r="N41" s="17" t="s">
        <v>24</v>
      </c>
      <c r="O41" s="12" t="s">
        <v>400</v>
      </c>
      <c r="P41" s="22" t="s">
        <v>865</v>
      </c>
      <c r="Q41" s="17" t="s">
        <v>24</v>
      </c>
      <c r="R41" s="12" t="s">
        <v>45</v>
      </c>
      <c r="S41" s="12" t="s">
        <v>24</v>
      </c>
      <c r="T41" s="12" t="s">
        <v>24</v>
      </c>
      <c r="U41" s="12" t="s">
        <v>24</v>
      </c>
      <c r="V41" s="12" t="s">
        <v>24</v>
      </c>
      <c r="W41" s="17" t="s">
        <v>24</v>
      </c>
      <c r="X41" s="25">
        <v>43797</v>
      </c>
      <c r="Y41" s="3"/>
      <c r="Z41" s="3"/>
      <c r="AA41" s="3"/>
      <c r="AB41" s="3"/>
      <c r="AC41" s="3"/>
      <c r="AD41" s="3"/>
      <c r="AE41" s="3"/>
      <c r="AF41" s="3"/>
      <c r="AG41" s="3"/>
      <c r="AH41" s="3"/>
      <c r="AI41" s="3"/>
      <c r="AJ41" s="3"/>
      <c r="AK41" s="3"/>
      <c r="AL41" s="3"/>
      <c r="AM41" s="3"/>
      <c r="AN41" s="3"/>
      <c r="AO41" s="3"/>
      <c r="AP41" s="3"/>
      <c r="AQ41" s="3"/>
      <c r="AR41" s="3"/>
    </row>
    <row r="42" spans="1:44" ht="300" customHeight="1" x14ac:dyDescent="0.2">
      <c r="A42" s="19" t="s">
        <v>637</v>
      </c>
      <c r="B42" s="13" t="str">
        <f>HYPERLINK("http://portal.stf.jus.br/processos/detalhe.asp?incidente=3958617","630790")</f>
        <v>630790</v>
      </c>
      <c r="C42" s="14">
        <v>40449</v>
      </c>
      <c r="D42" s="12" t="s">
        <v>650</v>
      </c>
      <c r="E42" s="12" t="s">
        <v>24</v>
      </c>
      <c r="F42" s="12" t="s">
        <v>24</v>
      </c>
      <c r="G42" s="31" t="s">
        <v>920</v>
      </c>
      <c r="H42" s="12" t="s">
        <v>38</v>
      </c>
      <c r="I42" s="12" t="s">
        <v>39</v>
      </c>
      <c r="J42" s="12" t="s">
        <v>40</v>
      </c>
      <c r="K42" s="12" t="s">
        <v>79</v>
      </c>
      <c r="L42" s="12" t="s">
        <v>651</v>
      </c>
      <c r="M42" s="12" t="s">
        <v>652</v>
      </c>
      <c r="N42" s="12">
        <v>336</v>
      </c>
      <c r="O42" s="12" t="s">
        <v>653</v>
      </c>
      <c r="P42" s="16" t="s">
        <v>930</v>
      </c>
      <c r="Q42" s="17" t="s">
        <v>24</v>
      </c>
      <c r="R42" s="12" t="s">
        <v>45</v>
      </c>
      <c r="S42" s="12" t="s">
        <v>24</v>
      </c>
      <c r="T42" s="12" t="s">
        <v>24</v>
      </c>
      <c r="U42" s="27" t="s">
        <v>654</v>
      </c>
      <c r="V42" s="12" t="s">
        <v>24</v>
      </c>
      <c r="W42" s="12" t="s">
        <v>235</v>
      </c>
      <c r="X42" s="25">
        <v>43800</v>
      </c>
      <c r="Y42" s="3"/>
      <c r="Z42" s="3"/>
      <c r="AA42" s="3"/>
      <c r="AB42" s="3"/>
      <c r="AC42" s="3"/>
      <c r="AD42" s="3"/>
      <c r="AE42" s="3"/>
      <c r="AF42" s="3"/>
      <c r="AG42" s="3"/>
      <c r="AH42" s="3"/>
      <c r="AI42" s="3"/>
      <c r="AJ42" s="3"/>
      <c r="AK42" s="3"/>
      <c r="AL42" s="3"/>
      <c r="AM42" s="3"/>
      <c r="AN42" s="3"/>
      <c r="AO42" s="3"/>
      <c r="AP42" s="3"/>
      <c r="AQ42" s="3"/>
      <c r="AR42" s="3"/>
    </row>
    <row r="43" spans="1:44" ht="300" customHeight="1" x14ac:dyDescent="0.2">
      <c r="A43" s="19" t="s">
        <v>35</v>
      </c>
      <c r="B43" s="20" t="str">
        <f>HYPERLINK("http://portal.stf.jus.br/processos/detalhe.asp?incidente=3979672","4480")</f>
        <v>4480</v>
      </c>
      <c r="C43" s="29">
        <v>40486</v>
      </c>
      <c r="D43" s="12" t="s">
        <v>274</v>
      </c>
      <c r="E43" s="12" t="s">
        <v>24</v>
      </c>
      <c r="F43" s="12" t="s">
        <v>25</v>
      </c>
      <c r="G43" s="12" t="s">
        <v>292</v>
      </c>
      <c r="H43" s="12" t="s">
        <v>136</v>
      </c>
      <c r="I43" s="12" t="s">
        <v>39</v>
      </c>
      <c r="J43" s="12" t="s">
        <v>40</v>
      </c>
      <c r="K43" s="12" t="s">
        <v>79</v>
      </c>
      <c r="L43" s="12" t="s">
        <v>80</v>
      </c>
      <c r="M43" s="12" t="s">
        <v>81</v>
      </c>
      <c r="N43" s="12" t="s">
        <v>24</v>
      </c>
      <c r="O43" s="12" t="s">
        <v>293</v>
      </c>
      <c r="P43" s="27" t="s">
        <v>294</v>
      </c>
      <c r="Q43" s="17" t="s">
        <v>24</v>
      </c>
      <c r="R43" s="12" t="s">
        <v>45</v>
      </c>
      <c r="S43" s="12" t="s">
        <v>24</v>
      </c>
      <c r="T43" s="12" t="s">
        <v>24</v>
      </c>
      <c r="U43" s="12" t="s">
        <v>24</v>
      </c>
      <c r="V43" s="12" t="s">
        <v>24</v>
      </c>
      <c r="W43" s="12" t="s">
        <v>84</v>
      </c>
      <c r="X43" s="18">
        <v>43799</v>
      </c>
      <c r="Y43" s="3"/>
      <c r="Z43" s="3"/>
      <c r="AA43" s="3"/>
      <c r="AB43" s="3"/>
      <c r="AC43" s="3"/>
      <c r="AD43" s="3"/>
      <c r="AE43" s="3"/>
      <c r="AF43" s="3"/>
      <c r="AG43" s="3"/>
      <c r="AH43" s="3"/>
      <c r="AI43" s="3"/>
      <c r="AJ43" s="3"/>
      <c r="AK43" s="3"/>
      <c r="AL43" s="3"/>
      <c r="AM43" s="3"/>
      <c r="AN43" s="3"/>
      <c r="AO43" s="3"/>
      <c r="AP43" s="3"/>
      <c r="AQ43" s="3"/>
      <c r="AR43" s="3"/>
    </row>
    <row r="44" spans="1:44" ht="300" customHeight="1" x14ac:dyDescent="0.2">
      <c r="A44" s="19" t="s">
        <v>637</v>
      </c>
      <c r="B44" s="13" t="str">
        <f>HYPERLINK("http://portal.stf.jus.br/processos/detalhe.asp?incidente=4043240","636562")</f>
        <v>636562</v>
      </c>
      <c r="C44" s="14">
        <v>40612</v>
      </c>
      <c r="D44" s="12" t="s">
        <v>803</v>
      </c>
      <c r="E44" s="12" t="s">
        <v>24</v>
      </c>
      <c r="F44" s="12" t="s">
        <v>24</v>
      </c>
      <c r="G44" s="15" t="s">
        <v>987</v>
      </c>
      <c r="H44" s="12" t="s">
        <v>38</v>
      </c>
      <c r="I44" s="12" t="s">
        <v>28</v>
      </c>
      <c r="J44" s="12" t="s">
        <v>40</v>
      </c>
      <c r="K44" s="12" t="s">
        <v>804</v>
      </c>
      <c r="L44" s="12" t="s">
        <v>805</v>
      </c>
      <c r="M44" s="12" t="s">
        <v>806</v>
      </c>
      <c r="N44" s="12">
        <v>390</v>
      </c>
      <c r="O44" s="12" t="s">
        <v>807</v>
      </c>
      <c r="P44" s="16" t="s">
        <v>968</v>
      </c>
      <c r="Q44" s="17" t="s">
        <v>24</v>
      </c>
      <c r="R44" s="12" t="s">
        <v>45</v>
      </c>
      <c r="S44" s="12" t="s">
        <v>24</v>
      </c>
      <c r="T44" s="12" t="s">
        <v>24</v>
      </c>
      <c r="U44" s="27" t="s">
        <v>808</v>
      </c>
      <c r="V44" s="27" t="s">
        <v>809</v>
      </c>
      <c r="W44" s="12" t="s">
        <v>24</v>
      </c>
      <c r="X44" s="18">
        <v>43798</v>
      </c>
      <c r="Y44" s="5"/>
      <c r="Z44" s="5"/>
      <c r="AA44" s="3"/>
      <c r="AB44" s="3"/>
      <c r="AC44" s="3"/>
      <c r="AD44" s="3"/>
      <c r="AE44" s="3"/>
      <c r="AF44" s="3"/>
      <c r="AG44" s="3"/>
      <c r="AH44" s="3"/>
      <c r="AI44" s="3"/>
      <c r="AJ44" s="3"/>
      <c r="AK44" s="3"/>
      <c r="AL44" s="3"/>
      <c r="AM44" s="3"/>
      <c r="AN44" s="3"/>
      <c r="AO44" s="3"/>
      <c r="AP44" s="3"/>
      <c r="AQ44" s="3"/>
      <c r="AR44" s="3"/>
    </row>
    <row r="45" spans="1:44" ht="300" customHeight="1" x14ac:dyDescent="0.2">
      <c r="A45" s="19" t="s">
        <v>637</v>
      </c>
      <c r="B45" s="13" t="str">
        <f>HYPERLINK("http://portal.stf.jus.br/processos/detalhe.asp?incidente=4046531","636886")</f>
        <v>636886</v>
      </c>
      <c r="C45" s="14">
        <v>40618</v>
      </c>
      <c r="D45" s="12" t="s">
        <v>670</v>
      </c>
      <c r="E45" s="12" t="s">
        <v>24</v>
      </c>
      <c r="F45" s="12" t="s">
        <v>24</v>
      </c>
      <c r="G45" s="31" t="s">
        <v>925</v>
      </c>
      <c r="H45" s="12" t="s">
        <v>93</v>
      </c>
      <c r="I45" s="12" t="s">
        <v>39</v>
      </c>
      <c r="J45" s="12" t="s">
        <v>50</v>
      </c>
      <c r="K45" s="19" t="s">
        <v>62</v>
      </c>
      <c r="L45" s="19" t="s">
        <v>63</v>
      </c>
      <c r="M45" s="19" t="s">
        <v>192</v>
      </c>
      <c r="N45" s="17">
        <v>899</v>
      </c>
      <c r="O45" s="12" t="s">
        <v>671</v>
      </c>
      <c r="P45" s="16" t="s">
        <v>935</v>
      </c>
      <c r="Q45" s="17" t="s">
        <v>24</v>
      </c>
      <c r="R45" s="12" t="s">
        <v>17</v>
      </c>
      <c r="S45" s="17" t="s">
        <v>24</v>
      </c>
      <c r="T45" s="17" t="s">
        <v>24</v>
      </c>
      <c r="U45" s="27" t="s">
        <v>672</v>
      </c>
      <c r="V45" s="27" t="s">
        <v>673</v>
      </c>
      <c r="W45" s="12" t="s">
        <v>69</v>
      </c>
      <c r="X45" s="25">
        <v>43800</v>
      </c>
      <c r="Y45" s="6"/>
      <c r="Z45" s="6"/>
      <c r="AA45" s="3"/>
      <c r="AB45" s="3"/>
      <c r="AC45" s="3"/>
      <c r="AD45" s="3"/>
      <c r="AE45" s="3"/>
      <c r="AF45" s="3"/>
      <c r="AG45" s="3"/>
      <c r="AH45" s="3"/>
      <c r="AI45" s="3"/>
      <c r="AJ45" s="3"/>
      <c r="AK45" s="3"/>
      <c r="AL45" s="3"/>
      <c r="AM45" s="3"/>
      <c r="AN45" s="3"/>
      <c r="AO45" s="3"/>
      <c r="AP45" s="3"/>
      <c r="AQ45" s="3"/>
      <c r="AR45" s="3"/>
    </row>
    <row r="46" spans="1:44" ht="300" customHeight="1" x14ac:dyDescent="0.2">
      <c r="A46" s="19" t="s">
        <v>637</v>
      </c>
      <c r="B46" s="13" t="str">
        <f>HYPERLINK("http://portal.stf.jus.br/processos/detalhe.asp?incidente=4138258","656558")</f>
        <v>656558</v>
      </c>
      <c r="C46" s="14">
        <v>40794</v>
      </c>
      <c r="D46" s="12" t="s">
        <v>762</v>
      </c>
      <c r="E46" s="12" t="s">
        <v>763</v>
      </c>
      <c r="F46" s="12" t="s">
        <v>24</v>
      </c>
      <c r="G46" s="15" t="s">
        <v>956</v>
      </c>
      <c r="H46" s="12" t="s">
        <v>115</v>
      </c>
      <c r="I46" s="12" t="s">
        <v>39</v>
      </c>
      <c r="J46" s="12" t="s">
        <v>50</v>
      </c>
      <c r="K46" s="12" t="s">
        <v>764</v>
      </c>
      <c r="L46" s="12" t="s">
        <v>765</v>
      </c>
      <c r="M46" s="12" t="s">
        <v>24</v>
      </c>
      <c r="N46" s="17">
        <v>309</v>
      </c>
      <c r="O46" s="12" t="s">
        <v>766</v>
      </c>
      <c r="P46" s="16" t="s">
        <v>957</v>
      </c>
      <c r="Q46" s="23" t="s">
        <v>767</v>
      </c>
      <c r="R46" s="12" t="s">
        <v>17</v>
      </c>
      <c r="S46" s="17" t="s">
        <v>24</v>
      </c>
      <c r="T46" s="12" t="s">
        <v>95</v>
      </c>
      <c r="U46" s="16" t="s">
        <v>977</v>
      </c>
      <c r="V46" s="16" t="s">
        <v>978</v>
      </c>
      <c r="W46" s="12" t="s">
        <v>764</v>
      </c>
      <c r="X46" s="25">
        <v>43801</v>
      </c>
      <c r="Y46" s="3"/>
      <c r="Z46" s="3"/>
      <c r="AA46" s="3"/>
      <c r="AB46" s="3"/>
      <c r="AC46" s="3"/>
      <c r="AD46" s="3"/>
      <c r="AE46" s="3"/>
      <c r="AF46" s="3"/>
      <c r="AG46" s="3"/>
      <c r="AH46" s="3"/>
      <c r="AI46" s="3"/>
      <c r="AJ46" s="3"/>
      <c r="AK46" s="3"/>
      <c r="AL46" s="3"/>
      <c r="AM46" s="3"/>
      <c r="AN46" s="3"/>
      <c r="AO46" s="3"/>
      <c r="AP46" s="3"/>
      <c r="AQ46" s="3"/>
      <c r="AR46" s="3"/>
    </row>
    <row r="47" spans="1:44" ht="300" customHeight="1" x14ac:dyDescent="0.2">
      <c r="A47" s="19" t="s">
        <v>637</v>
      </c>
      <c r="B47" s="13" t="str">
        <f>HYPERLINK("http://portal.stf.jus.br/processos/detalhe.asp?incidente=4178086","666094")</f>
        <v>666094</v>
      </c>
      <c r="C47" s="14">
        <v>40879</v>
      </c>
      <c r="D47" s="12" t="s">
        <v>785</v>
      </c>
      <c r="E47" s="12" t="s">
        <v>24</v>
      </c>
      <c r="F47" s="12" t="s">
        <v>24</v>
      </c>
      <c r="G47" s="31" t="s">
        <v>982</v>
      </c>
      <c r="H47" s="12" t="s">
        <v>38</v>
      </c>
      <c r="I47" s="12" t="s">
        <v>183</v>
      </c>
      <c r="J47" s="12" t="s">
        <v>50</v>
      </c>
      <c r="K47" s="12" t="s">
        <v>786</v>
      </c>
      <c r="L47" s="12" t="s">
        <v>787</v>
      </c>
      <c r="M47" s="12" t="s">
        <v>227</v>
      </c>
      <c r="N47" s="12">
        <v>1033</v>
      </c>
      <c r="O47" s="12" t="s">
        <v>788</v>
      </c>
      <c r="P47" s="16" t="s">
        <v>962</v>
      </c>
      <c r="Q47" s="17" t="s">
        <v>24</v>
      </c>
      <c r="R47" s="12" t="s">
        <v>45</v>
      </c>
      <c r="S47" s="12" t="s">
        <v>24</v>
      </c>
      <c r="T47" s="12" t="s">
        <v>24</v>
      </c>
      <c r="U47" s="27" t="s">
        <v>789</v>
      </c>
      <c r="V47" s="27" t="s">
        <v>790</v>
      </c>
      <c r="W47" s="17" t="s">
        <v>24</v>
      </c>
      <c r="X47" s="18">
        <v>43798</v>
      </c>
      <c r="Y47" s="3"/>
      <c r="Z47" s="3"/>
      <c r="AA47" s="3"/>
      <c r="AB47" s="3"/>
      <c r="AC47" s="3"/>
      <c r="AD47" s="3"/>
      <c r="AE47" s="3"/>
      <c r="AF47" s="3"/>
      <c r="AG47" s="3"/>
      <c r="AH47" s="3"/>
      <c r="AI47" s="3"/>
      <c r="AJ47" s="3"/>
      <c r="AK47" s="3"/>
      <c r="AL47" s="3"/>
      <c r="AM47" s="3"/>
      <c r="AN47" s="3"/>
      <c r="AO47" s="3"/>
      <c r="AP47" s="3"/>
      <c r="AQ47" s="3"/>
      <c r="AR47" s="3"/>
    </row>
    <row r="48" spans="1:44" ht="300" customHeight="1" x14ac:dyDescent="0.2">
      <c r="A48" s="19" t="s">
        <v>35</v>
      </c>
      <c r="B48" s="13" t="str">
        <f>HYPERLINK("http://portal.stf.jus.br/processos/detalhe.asp?incidente=4194622","4716")</f>
        <v>4716</v>
      </c>
      <c r="C48" s="34">
        <v>40942</v>
      </c>
      <c r="D48" s="19" t="s">
        <v>125</v>
      </c>
      <c r="E48" s="17" t="s">
        <v>24</v>
      </c>
      <c r="F48" s="19" t="s">
        <v>25</v>
      </c>
      <c r="G48" s="19" t="s">
        <v>126</v>
      </c>
      <c r="H48" s="19" t="s">
        <v>115</v>
      </c>
      <c r="I48" s="19" t="s">
        <v>28</v>
      </c>
      <c r="J48" s="19" t="s">
        <v>40</v>
      </c>
      <c r="K48" s="19" t="s">
        <v>116</v>
      </c>
      <c r="L48" s="19" t="s">
        <v>117</v>
      </c>
      <c r="M48" s="19" t="s">
        <v>118</v>
      </c>
      <c r="N48" s="17" t="s">
        <v>24</v>
      </c>
      <c r="O48" s="12" t="s">
        <v>124</v>
      </c>
      <c r="P48" s="35" t="s">
        <v>843</v>
      </c>
      <c r="Q48" s="12" t="s">
        <v>127</v>
      </c>
      <c r="R48" s="17" t="s">
        <v>121</v>
      </c>
      <c r="S48" s="17" t="s">
        <v>24</v>
      </c>
      <c r="T48" s="12" t="s">
        <v>24</v>
      </c>
      <c r="U48" s="27" t="s">
        <v>128</v>
      </c>
      <c r="V48" s="27" t="s">
        <v>129</v>
      </c>
      <c r="W48" s="12" t="s">
        <v>24</v>
      </c>
      <c r="X48" s="25">
        <v>43796</v>
      </c>
      <c r="Y48" s="3"/>
      <c r="Z48" s="3"/>
      <c r="AA48" s="3"/>
      <c r="AB48" s="3"/>
      <c r="AC48" s="3"/>
      <c r="AD48" s="3"/>
      <c r="AE48" s="3"/>
      <c r="AF48" s="3"/>
      <c r="AG48" s="3"/>
      <c r="AH48" s="3"/>
      <c r="AI48" s="3"/>
      <c r="AJ48" s="3"/>
      <c r="AK48" s="3"/>
      <c r="AL48" s="3"/>
      <c r="AM48" s="3"/>
      <c r="AN48" s="3"/>
      <c r="AO48" s="3"/>
      <c r="AP48" s="3"/>
      <c r="AQ48" s="3"/>
      <c r="AR48" s="3"/>
    </row>
    <row r="49" spans="1:44" ht="300" customHeight="1" x14ac:dyDescent="0.2">
      <c r="A49" s="19" t="s">
        <v>637</v>
      </c>
      <c r="B49" s="13" t="str">
        <f>HYPERLINK("http://portal.stf.jus.br/processos/detalhe.asp?incidente=4198556","672215")</f>
        <v>672215</v>
      </c>
      <c r="C49" s="14">
        <v>40948</v>
      </c>
      <c r="D49" s="12" t="s">
        <v>660</v>
      </c>
      <c r="E49" s="12" t="s">
        <v>24</v>
      </c>
      <c r="F49" s="12" t="s">
        <v>24</v>
      </c>
      <c r="G49" s="31" t="s">
        <v>922</v>
      </c>
      <c r="H49" s="12" t="s">
        <v>38</v>
      </c>
      <c r="I49" s="12" t="s">
        <v>28</v>
      </c>
      <c r="J49" s="12" t="s">
        <v>40</v>
      </c>
      <c r="K49" s="12" t="s">
        <v>656</v>
      </c>
      <c r="L49" s="12" t="s">
        <v>661</v>
      </c>
      <c r="M49" s="12" t="s">
        <v>74</v>
      </c>
      <c r="N49" s="12">
        <v>536</v>
      </c>
      <c r="O49" s="12" t="s">
        <v>662</v>
      </c>
      <c r="P49" s="16" t="s">
        <v>932</v>
      </c>
      <c r="Q49" s="17" t="s">
        <v>24</v>
      </c>
      <c r="R49" s="12" t="s">
        <v>45</v>
      </c>
      <c r="S49" s="12" t="s">
        <v>24</v>
      </c>
      <c r="T49" s="12" t="s">
        <v>24</v>
      </c>
      <c r="U49" s="27" t="s">
        <v>663</v>
      </c>
      <c r="V49" s="27" t="s">
        <v>664</v>
      </c>
      <c r="W49" s="12" t="s">
        <v>24</v>
      </c>
      <c r="X49" s="25">
        <v>43800</v>
      </c>
      <c r="Y49" s="6"/>
      <c r="Z49" s="6"/>
      <c r="AA49" s="3"/>
      <c r="AB49" s="3"/>
      <c r="AC49" s="3"/>
      <c r="AD49" s="3"/>
      <c r="AE49" s="3"/>
      <c r="AF49" s="3"/>
      <c r="AG49" s="3"/>
      <c r="AH49" s="3"/>
      <c r="AI49" s="3"/>
      <c r="AJ49" s="3"/>
      <c r="AK49" s="3"/>
      <c r="AL49" s="3"/>
      <c r="AM49" s="3"/>
      <c r="AN49" s="3"/>
      <c r="AO49" s="3"/>
      <c r="AP49" s="3"/>
      <c r="AQ49" s="3"/>
      <c r="AR49" s="3"/>
    </row>
    <row r="50" spans="1:44" ht="300" customHeight="1" x14ac:dyDescent="0.2">
      <c r="A50" s="19" t="s">
        <v>35</v>
      </c>
      <c r="B50" s="13" t="str">
        <f>HYPERLINK("http://portal.stf.jus.br/processos/detalhe.asp?incidente=4216111","4742")</f>
        <v>4742</v>
      </c>
      <c r="C50" s="34">
        <v>40988</v>
      </c>
      <c r="D50" s="19" t="s">
        <v>122</v>
      </c>
      <c r="E50" s="17" t="s">
        <v>24</v>
      </c>
      <c r="F50" s="19" t="s">
        <v>25</v>
      </c>
      <c r="G50" s="19" t="s">
        <v>123</v>
      </c>
      <c r="H50" s="19" t="s">
        <v>115</v>
      </c>
      <c r="I50" s="19" t="s">
        <v>28</v>
      </c>
      <c r="J50" s="19" t="s">
        <v>40</v>
      </c>
      <c r="K50" s="19" t="s">
        <v>116</v>
      </c>
      <c r="L50" s="19" t="s">
        <v>117</v>
      </c>
      <c r="M50" s="19" t="s">
        <v>118</v>
      </c>
      <c r="N50" s="17" t="s">
        <v>24</v>
      </c>
      <c r="O50" s="12" t="s">
        <v>124</v>
      </c>
      <c r="P50" s="35" t="s">
        <v>842</v>
      </c>
      <c r="Q50" s="23" t="s">
        <v>120</v>
      </c>
      <c r="R50" s="17" t="s">
        <v>121</v>
      </c>
      <c r="S50" s="17" t="s">
        <v>24</v>
      </c>
      <c r="T50" s="12" t="s">
        <v>24</v>
      </c>
      <c r="U50" s="12" t="s">
        <v>24</v>
      </c>
      <c r="V50" s="12" t="s">
        <v>24</v>
      </c>
      <c r="W50" s="12" t="s">
        <v>24</v>
      </c>
      <c r="X50" s="25">
        <v>43796</v>
      </c>
      <c r="Y50" s="3"/>
      <c r="Z50" s="3"/>
      <c r="AA50" s="3"/>
      <c r="AB50" s="3"/>
      <c r="AC50" s="3"/>
      <c r="AD50" s="3"/>
      <c r="AE50" s="3"/>
      <c r="AF50" s="3"/>
      <c r="AG50" s="3"/>
      <c r="AH50" s="3"/>
      <c r="AI50" s="3"/>
      <c r="AJ50" s="3"/>
      <c r="AK50" s="3"/>
      <c r="AL50" s="3"/>
      <c r="AM50" s="3"/>
      <c r="AN50" s="3"/>
      <c r="AO50" s="3"/>
      <c r="AP50" s="3"/>
      <c r="AQ50" s="3"/>
      <c r="AR50" s="3"/>
    </row>
    <row r="51" spans="1:44" ht="300" customHeight="1" x14ac:dyDescent="0.2">
      <c r="A51" s="19" t="s">
        <v>422</v>
      </c>
      <c r="B51" s="13" t="str">
        <f>HYPERLINK("http://portal.stf.jus.br/processos/detalhe.asp?incidente=4269400","698872")</f>
        <v>698872</v>
      </c>
      <c r="C51" s="21">
        <v>41095</v>
      </c>
      <c r="D51" s="12" t="s">
        <v>423</v>
      </c>
      <c r="E51" s="12" t="s">
        <v>24</v>
      </c>
      <c r="F51" s="12" t="s">
        <v>24</v>
      </c>
      <c r="G51" s="12" t="s">
        <v>424</v>
      </c>
      <c r="H51" s="12" t="s">
        <v>78</v>
      </c>
      <c r="I51" s="12" t="s">
        <v>39</v>
      </c>
      <c r="J51" s="12" t="s">
        <v>40</v>
      </c>
      <c r="K51" s="12" t="s">
        <v>79</v>
      </c>
      <c r="L51" s="12" t="s">
        <v>425</v>
      </c>
      <c r="M51" s="12" t="s">
        <v>81</v>
      </c>
      <c r="N51" s="17" t="s">
        <v>24</v>
      </c>
      <c r="O51" s="12" t="s">
        <v>426</v>
      </c>
      <c r="P51" s="22" t="s">
        <v>870</v>
      </c>
      <c r="Q51" s="17" t="s">
        <v>24</v>
      </c>
      <c r="R51" s="12" t="s">
        <v>45</v>
      </c>
      <c r="S51" s="12" t="s">
        <v>24</v>
      </c>
      <c r="T51" s="12" t="s">
        <v>405</v>
      </c>
      <c r="U51" s="12" t="s">
        <v>24</v>
      </c>
      <c r="V51" s="12" t="s">
        <v>24</v>
      </c>
      <c r="W51" s="12" t="s">
        <v>180</v>
      </c>
      <c r="X51" s="25">
        <v>43797</v>
      </c>
      <c r="Y51" s="6"/>
      <c r="Z51" s="6"/>
      <c r="AA51" s="3"/>
      <c r="AB51" s="3"/>
      <c r="AC51" s="3"/>
      <c r="AD51" s="3"/>
      <c r="AE51" s="3"/>
      <c r="AF51" s="3"/>
      <c r="AG51" s="3"/>
      <c r="AH51" s="3"/>
      <c r="AI51" s="3"/>
      <c r="AJ51" s="3"/>
      <c r="AK51" s="3"/>
      <c r="AL51" s="3"/>
      <c r="AM51" s="3"/>
      <c r="AN51" s="3"/>
      <c r="AO51" s="3"/>
      <c r="AP51" s="3"/>
      <c r="AQ51" s="3"/>
      <c r="AR51" s="3"/>
    </row>
    <row r="52" spans="1:44" ht="300" customHeight="1" x14ac:dyDescent="0.2">
      <c r="A52" s="19" t="s">
        <v>35</v>
      </c>
      <c r="B52" s="20" t="str">
        <f>HYPERLINK("http://portal.stf.jus.br/processos/detalhe.asp?incidente=4347847","4891")</f>
        <v>4891</v>
      </c>
      <c r="C52" s="36">
        <v>41260</v>
      </c>
      <c r="D52" s="12" t="s">
        <v>285</v>
      </c>
      <c r="E52" s="12" t="s">
        <v>24</v>
      </c>
      <c r="F52" s="12" t="s">
        <v>165</v>
      </c>
      <c r="G52" s="12" t="s">
        <v>286</v>
      </c>
      <c r="H52" s="12" t="s">
        <v>136</v>
      </c>
      <c r="I52" s="12" t="s">
        <v>39</v>
      </c>
      <c r="J52" s="12" t="s">
        <v>40</v>
      </c>
      <c r="K52" s="12" t="s">
        <v>79</v>
      </c>
      <c r="L52" s="12" t="s">
        <v>287</v>
      </c>
      <c r="M52" s="12" t="s">
        <v>81</v>
      </c>
      <c r="N52" s="12" t="s">
        <v>24</v>
      </c>
      <c r="O52" s="12" t="s">
        <v>288</v>
      </c>
      <c r="P52" s="27" t="s">
        <v>289</v>
      </c>
      <c r="Q52" s="17" t="s">
        <v>24</v>
      </c>
      <c r="R52" s="12" t="s">
        <v>45</v>
      </c>
      <c r="S52" s="12" t="s">
        <v>24</v>
      </c>
      <c r="T52" s="12" t="s">
        <v>24</v>
      </c>
      <c r="U52" s="27" t="s">
        <v>290</v>
      </c>
      <c r="V52" s="27" t="s">
        <v>291</v>
      </c>
      <c r="W52" s="12" t="s">
        <v>84</v>
      </c>
      <c r="X52" s="18">
        <v>43799</v>
      </c>
      <c r="Y52" s="6"/>
      <c r="Z52" s="6"/>
      <c r="AA52" s="3"/>
      <c r="AB52" s="3"/>
      <c r="AC52" s="3"/>
      <c r="AD52" s="3"/>
      <c r="AE52" s="3"/>
      <c r="AF52" s="3"/>
      <c r="AG52" s="3"/>
      <c r="AH52" s="3"/>
      <c r="AI52" s="3"/>
      <c r="AJ52" s="3"/>
      <c r="AK52" s="3"/>
      <c r="AL52" s="3"/>
      <c r="AM52" s="3"/>
      <c r="AN52" s="3"/>
      <c r="AO52" s="3"/>
      <c r="AP52" s="3"/>
      <c r="AQ52" s="3"/>
      <c r="AR52" s="3"/>
    </row>
    <row r="53" spans="1:44" ht="300" customHeight="1" x14ac:dyDescent="0.2">
      <c r="A53" s="19" t="s">
        <v>624</v>
      </c>
      <c r="B53" s="13" t="str">
        <f>HYPERLINK("http://portal.stf.jus.br/processos/detalhe.asp?incidente=4410177","15733")</f>
        <v>15733</v>
      </c>
      <c r="C53" s="33">
        <v>41414</v>
      </c>
      <c r="D53" s="12" t="s">
        <v>625</v>
      </c>
      <c r="E53" s="12" t="s">
        <v>24</v>
      </c>
      <c r="F53" s="12" t="s">
        <v>24</v>
      </c>
      <c r="G53" s="12" t="s">
        <v>626</v>
      </c>
      <c r="H53" s="12" t="s">
        <v>49</v>
      </c>
      <c r="I53" s="12" t="s">
        <v>183</v>
      </c>
      <c r="J53" s="12" t="s">
        <v>50</v>
      </c>
      <c r="K53" s="19" t="s">
        <v>253</v>
      </c>
      <c r="L53" s="19" t="s">
        <v>369</v>
      </c>
      <c r="M53" s="12" t="s">
        <v>627</v>
      </c>
      <c r="N53" s="17" t="s">
        <v>24</v>
      </c>
      <c r="O53" s="12" t="s">
        <v>628</v>
      </c>
      <c r="P53" s="16" t="s">
        <v>914</v>
      </c>
      <c r="Q53" s="17" t="s">
        <v>24</v>
      </c>
      <c r="R53" s="12" t="s">
        <v>45</v>
      </c>
      <c r="S53" s="12" t="s">
        <v>179</v>
      </c>
      <c r="T53" s="12" t="s">
        <v>629</v>
      </c>
      <c r="U53" s="27" t="s">
        <v>630</v>
      </c>
      <c r="V53" s="12" t="s">
        <v>24</v>
      </c>
      <c r="W53" s="17" t="s">
        <v>24</v>
      </c>
      <c r="X53" s="25">
        <v>43797</v>
      </c>
      <c r="Y53" s="3"/>
      <c r="Z53" s="3"/>
      <c r="AA53" s="3"/>
      <c r="AB53" s="3"/>
      <c r="AC53" s="3"/>
      <c r="AD53" s="3"/>
      <c r="AE53" s="3"/>
      <c r="AF53" s="3"/>
      <c r="AG53" s="3"/>
      <c r="AH53" s="3"/>
      <c r="AI53" s="3"/>
      <c r="AJ53" s="3"/>
      <c r="AK53" s="3"/>
      <c r="AL53" s="3"/>
      <c r="AM53" s="3"/>
      <c r="AN53" s="3"/>
      <c r="AO53" s="3"/>
      <c r="AP53" s="3"/>
      <c r="AQ53" s="3"/>
      <c r="AR53" s="3"/>
    </row>
    <row r="54" spans="1:44" ht="300" customHeight="1" x14ac:dyDescent="0.2">
      <c r="A54" s="12" t="s">
        <v>35</v>
      </c>
      <c r="B54" s="13" t="str">
        <f>HYPERLINK("http://portal.stf.jus.br/processos/detalhe.asp?incidente=4425284","4986")</f>
        <v>4986</v>
      </c>
      <c r="C54" s="14">
        <v>41443</v>
      </c>
      <c r="D54" s="37" t="s">
        <v>85</v>
      </c>
      <c r="E54" s="38" t="s">
        <v>24</v>
      </c>
      <c r="F54" s="37" t="s">
        <v>59</v>
      </c>
      <c r="G54" s="12" t="s">
        <v>347</v>
      </c>
      <c r="H54" s="12" t="s">
        <v>136</v>
      </c>
      <c r="I54" s="19" t="s">
        <v>183</v>
      </c>
      <c r="J54" s="12" t="s">
        <v>40</v>
      </c>
      <c r="K54" s="12" t="s">
        <v>87</v>
      </c>
      <c r="L54" s="12" t="s">
        <v>348</v>
      </c>
      <c r="M54" s="12" t="s">
        <v>349</v>
      </c>
      <c r="N54" s="39" t="s">
        <v>24</v>
      </c>
      <c r="O54" s="12" t="s">
        <v>350</v>
      </c>
      <c r="P54" s="22" t="s">
        <v>861</v>
      </c>
      <c r="Q54" s="17" t="s">
        <v>24</v>
      </c>
      <c r="R54" s="39" t="s">
        <v>17</v>
      </c>
      <c r="S54" s="39" t="s">
        <v>24</v>
      </c>
      <c r="T54" s="39" t="s">
        <v>24</v>
      </c>
      <c r="U54" s="12" t="s">
        <v>24</v>
      </c>
      <c r="V54" s="12" t="s">
        <v>24</v>
      </c>
      <c r="W54" s="39" t="s">
        <v>24</v>
      </c>
      <c r="X54" s="40">
        <v>43798</v>
      </c>
      <c r="Y54" s="3"/>
      <c r="Z54" s="3"/>
      <c r="AA54" s="3"/>
      <c r="AB54" s="3"/>
      <c r="AC54" s="3"/>
      <c r="AD54" s="3"/>
      <c r="AE54" s="3"/>
      <c r="AF54" s="3"/>
      <c r="AG54" s="3"/>
      <c r="AH54" s="3"/>
      <c r="AI54" s="3"/>
      <c r="AJ54" s="3"/>
      <c r="AK54" s="3"/>
      <c r="AL54" s="3"/>
      <c r="AM54" s="3"/>
      <c r="AN54" s="3"/>
      <c r="AO54" s="3"/>
      <c r="AP54" s="3"/>
      <c r="AQ54" s="3"/>
      <c r="AR54" s="3"/>
    </row>
    <row r="55" spans="1:44" ht="300" customHeight="1" x14ac:dyDescent="0.2">
      <c r="A55" s="12" t="s">
        <v>35</v>
      </c>
      <c r="B55" s="13" t="str">
        <f>HYPERLINK("http://portal.stf.jus.br/processos/detalhe.asp?incidente=4425874","4996")</f>
        <v>4996</v>
      </c>
      <c r="C55" s="14">
        <v>41444</v>
      </c>
      <c r="D55" s="12" t="s">
        <v>247</v>
      </c>
      <c r="E55" s="12" t="s">
        <v>24</v>
      </c>
      <c r="F55" s="12" t="s">
        <v>175</v>
      </c>
      <c r="G55" s="12" t="s">
        <v>351</v>
      </c>
      <c r="H55" s="12" t="s">
        <v>61</v>
      </c>
      <c r="I55" s="12" t="s">
        <v>39</v>
      </c>
      <c r="J55" s="12" t="s">
        <v>40</v>
      </c>
      <c r="K55" s="12" t="s">
        <v>87</v>
      </c>
      <c r="L55" s="12" t="s">
        <v>88</v>
      </c>
      <c r="M55" s="12" t="s">
        <v>352</v>
      </c>
      <c r="N55" s="17" t="s">
        <v>24</v>
      </c>
      <c r="O55" s="12" t="s">
        <v>334</v>
      </c>
      <c r="P55" s="22" t="s">
        <v>862</v>
      </c>
      <c r="Q55" s="17" t="s">
        <v>24</v>
      </c>
      <c r="R55" s="17" t="s">
        <v>17</v>
      </c>
      <c r="S55" s="17" t="s">
        <v>24</v>
      </c>
      <c r="T55" s="17" t="s">
        <v>24</v>
      </c>
      <c r="U55" s="27" t="s">
        <v>353</v>
      </c>
      <c r="V55" s="27" t="s">
        <v>354</v>
      </c>
      <c r="W55" s="17" t="s">
        <v>24</v>
      </c>
      <c r="X55" s="28">
        <v>43798</v>
      </c>
      <c r="Y55" s="3"/>
      <c r="Z55" s="3"/>
      <c r="AA55" s="3"/>
      <c r="AB55" s="3"/>
      <c r="AC55" s="3"/>
      <c r="AD55" s="3"/>
      <c r="AE55" s="3"/>
      <c r="AF55" s="3"/>
      <c r="AG55" s="3"/>
      <c r="AH55" s="3"/>
      <c r="AI55" s="3"/>
      <c r="AJ55" s="3"/>
      <c r="AK55" s="3"/>
      <c r="AL55" s="3"/>
      <c r="AM55" s="3"/>
      <c r="AN55" s="3"/>
      <c r="AO55" s="3"/>
      <c r="AP55" s="3"/>
      <c r="AQ55" s="3"/>
      <c r="AR55" s="3"/>
    </row>
    <row r="56" spans="1:44" ht="300" customHeight="1" x14ac:dyDescent="0.2">
      <c r="A56" s="19" t="s">
        <v>35</v>
      </c>
      <c r="B56" s="13" t="str">
        <f>HYPERLINK("http://portal.stf.jus.br/processos/detalhe.asp?incidente=4466403","5045")</f>
        <v>5045</v>
      </c>
      <c r="C56" s="14">
        <v>41534</v>
      </c>
      <c r="D56" s="12" t="s">
        <v>306</v>
      </c>
      <c r="E56" s="12" t="s">
        <v>24</v>
      </c>
      <c r="F56" s="12" t="s">
        <v>99</v>
      </c>
      <c r="G56" s="12" t="s">
        <v>307</v>
      </c>
      <c r="H56" s="12" t="s">
        <v>136</v>
      </c>
      <c r="I56" s="12" t="s">
        <v>183</v>
      </c>
      <c r="J56" s="12" t="s">
        <v>50</v>
      </c>
      <c r="K56" s="12" t="s">
        <v>308</v>
      </c>
      <c r="L56" s="12" t="s">
        <v>309</v>
      </c>
      <c r="M56" s="12" t="s">
        <v>310</v>
      </c>
      <c r="N56" s="12" t="s">
        <v>24</v>
      </c>
      <c r="O56" s="12" t="s">
        <v>90</v>
      </c>
      <c r="P56" s="27" t="s">
        <v>311</v>
      </c>
      <c r="Q56" s="17" t="s">
        <v>24</v>
      </c>
      <c r="R56" s="12" t="s">
        <v>45</v>
      </c>
      <c r="S56" s="12" t="s">
        <v>24</v>
      </c>
      <c r="T56" s="12" t="s">
        <v>24</v>
      </c>
      <c r="U56" s="27" t="s">
        <v>312</v>
      </c>
      <c r="V56" s="27" t="s">
        <v>313</v>
      </c>
      <c r="W56" s="12" t="s">
        <v>24</v>
      </c>
      <c r="X56" s="18">
        <v>43799</v>
      </c>
      <c r="Y56" s="3"/>
      <c r="Z56" s="3"/>
      <c r="AA56" s="3"/>
      <c r="AB56" s="3"/>
      <c r="AC56" s="3"/>
      <c r="AD56" s="3"/>
      <c r="AE56" s="3"/>
      <c r="AF56" s="3"/>
      <c r="AG56" s="3"/>
      <c r="AH56" s="3"/>
      <c r="AI56" s="3"/>
      <c r="AJ56" s="3"/>
      <c r="AK56" s="3"/>
      <c r="AL56" s="3"/>
      <c r="AM56" s="3"/>
      <c r="AN56" s="3"/>
      <c r="AO56" s="3"/>
      <c r="AP56" s="3"/>
      <c r="AQ56" s="3"/>
      <c r="AR56" s="3"/>
    </row>
    <row r="57" spans="1:44" ht="300" customHeight="1" x14ac:dyDescent="0.2">
      <c r="A57" s="19" t="s">
        <v>35</v>
      </c>
      <c r="B57" s="13" t="str">
        <f>HYPERLINK("http://portal.stf.jus.br/processos/detalhe.asp?incidente=4553229","5108")</f>
        <v>5108</v>
      </c>
      <c r="C57" s="14">
        <v>41731</v>
      </c>
      <c r="D57" s="12" t="s">
        <v>314</v>
      </c>
      <c r="E57" s="12" t="s">
        <v>24</v>
      </c>
      <c r="F57" s="12" t="s">
        <v>99</v>
      </c>
      <c r="G57" s="12" t="s">
        <v>315</v>
      </c>
      <c r="H57" s="12" t="s">
        <v>115</v>
      </c>
      <c r="I57" s="12" t="s">
        <v>183</v>
      </c>
      <c r="J57" s="12" t="s">
        <v>50</v>
      </c>
      <c r="K57" s="12" t="s">
        <v>308</v>
      </c>
      <c r="L57" s="12" t="s">
        <v>309</v>
      </c>
      <c r="M57" s="12" t="s">
        <v>310</v>
      </c>
      <c r="N57" s="12" t="s">
        <v>24</v>
      </c>
      <c r="O57" s="12" t="s">
        <v>90</v>
      </c>
      <c r="P57" s="22" t="s">
        <v>859</v>
      </c>
      <c r="Q57" s="17" t="s">
        <v>24</v>
      </c>
      <c r="R57" s="12" t="s">
        <v>16</v>
      </c>
      <c r="S57" s="12" t="s">
        <v>179</v>
      </c>
      <c r="T57" s="12" t="s">
        <v>24</v>
      </c>
      <c r="U57" s="27" t="s">
        <v>316</v>
      </c>
      <c r="V57" s="27" t="s">
        <v>317</v>
      </c>
      <c r="W57" s="12" t="s">
        <v>24</v>
      </c>
      <c r="X57" s="18">
        <v>43799</v>
      </c>
      <c r="Y57" s="3"/>
      <c r="Z57" s="3"/>
      <c r="AA57" s="3"/>
      <c r="AB57" s="3"/>
      <c r="AC57" s="3"/>
      <c r="AD57" s="3"/>
      <c r="AE57" s="3"/>
      <c r="AF57" s="3"/>
      <c r="AG57" s="3"/>
      <c r="AH57" s="3"/>
      <c r="AI57" s="3"/>
      <c r="AJ57" s="3"/>
      <c r="AK57" s="3"/>
      <c r="AL57" s="3"/>
      <c r="AM57" s="3"/>
      <c r="AN57" s="3"/>
      <c r="AO57" s="3"/>
      <c r="AP57" s="3"/>
      <c r="AQ57" s="3"/>
      <c r="AR57" s="3"/>
    </row>
    <row r="58" spans="1:44" ht="300" customHeight="1" x14ac:dyDescent="0.2">
      <c r="A58" s="31" t="s">
        <v>637</v>
      </c>
      <c r="B58" s="13" t="str">
        <f>HYPERLINK("http://portal.stf.jus.br/processos/detalhe.asp?incidente=4555912","806339")</f>
        <v>806339</v>
      </c>
      <c r="C58" s="14">
        <v>41758</v>
      </c>
      <c r="D58" s="12" t="s">
        <v>772</v>
      </c>
      <c r="E58" s="12" t="s">
        <v>24</v>
      </c>
      <c r="F58" s="12" t="s">
        <v>24</v>
      </c>
      <c r="G58" s="41" t="s">
        <v>979</v>
      </c>
      <c r="H58" s="12" t="s">
        <v>61</v>
      </c>
      <c r="I58" s="12" t="s">
        <v>28</v>
      </c>
      <c r="J58" s="12" t="s">
        <v>50</v>
      </c>
      <c r="K58" s="12" t="s">
        <v>773</v>
      </c>
      <c r="L58" s="12" t="s">
        <v>774</v>
      </c>
      <c r="M58" s="12" t="s">
        <v>775</v>
      </c>
      <c r="N58" s="17">
        <v>855</v>
      </c>
      <c r="O58" s="12" t="s">
        <v>776</v>
      </c>
      <c r="P58" s="16" t="s">
        <v>959</v>
      </c>
      <c r="Q58" s="17" t="s">
        <v>24</v>
      </c>
      <c r="R58" s="12" t="s">
        <v>17</v>
      </c>
      <c r="S58" s="17" t="s">
        <v>24</v>
      </c>
      <c r="T58" s="12" t="s">
        <v>95</v>
      </c>
      <c r="U58" s="27" t="s">
        <v>777</v>
      </c>
      <c r="V58" s="27" t="s">
        <v>778</v>
      </c>
      <c r="W58" s="12" t="s">
        <v>24</v>
      </c>
      <c r="X58" s="25">
        <v>43800</v>
      </c>
      <c r="Y58" s="3"/>
      <c r="Z58" s="3"/>
      <c r="AA58" s="3"/>
      <c r="AB58" s="3"/>
      <c r="AC58" s="3"/>
      <c r="AD58" s="3"/>
      <c r="AE58" s="3"/>
      <c r="AF58" s="3"/>
      <c r="AG58" s="3"/>
      <c r="AH58" s="3"/>
      <c r="AI58" s="3"/>
      <c r="AJ58" s="3"/>
      <c r="AK58" s="3"/>
      <c r="AL58" s="3"/>
      <c r="AM58" s="3"/>
      <c r="AN58" s="3"/>
      <c r="AO58" s="3"/>
      <c r="AP58" s="3"/>
      <c r="AQ58" s="3"/>
      <c r="AR58" s="3"/>
    </row>
    <row r="59" spans="1:44" ht="300" customHeight="1" x14ac:dyDescent="0.2">
      <c r="A59" s="19" t="s">
        <v>588</v>
      </c>
      <c r="B59" s="13" t="str">
        <f>HYPERLINK("http://portal.stf.jus.br/processos/detalhe.asp?incidente=4604011","33079")</f>
        <v>33079</v>
      </c>
      <c r="C59" s="33">
        <v>41836</v>
      </c>
      <c r="D59" s="12" t="s">
        <v>589</v>
      </c>
      <c r="E59" s="12" t="s">
        <v>24</v>
      </c>
      <c r="F59" s="12" t="s">
        <v>24</v>
      </c>
      <c r="G59" s="12" t="s">
        <v>590</v>
      </c>
      <c r="H59" s="12" t="s">
        <v>49</v>
      </c>
      <c r="I59" s="12" t="s">
        <v>39</v>
      </c>
      <c r="J59" s="12" t="s">
        <v>50</v>
      </c>
      <c r="K59" s="12" t="s">
        <v>62</v>
      </c>
      <c r="L59" s="12" t="s">
        <v>591</v>
      </c>
      <c r="M59" s="12" t="s">
        <v>592</v>
      </c>
      <c r="N59" s="17" t="s">
        <v>24</v>
      </c>
      <c r="O59" s="12" t="s">
        <v>593</v>
      </c>
      <c r="P59" s="22" t="s">
        <v>908</v>
      </c>
      <c r="Q59" s="17" t="s">
        <v>24</v>
      </c>
      <c r="R59" s="12" t="s">
        <v>45</v>
      </c>
      <c r="S59" s="12" t="s">
        <v>179</v>
      </c>
      <c r="T59" s="12" t="s">
        <v>594</v>
      </c>
      <c r="U59" s="12" t="s">
        <v>24</v>
      </c>
      <c r="V59" s="12" t="s">
        <v>24</v>
      </c>
      <c r="W59" s="12" t="s">
        <v>591</v>
      </c>
      <c r="X59" s="25">
        <v>43797</v>
      </c>
      <c r="Y59" s="3"/>
      <c r="Z59" s="3"/>
      <c r="AA59" s="3"/>
      <c r="AB59" s="3"/>
      <c r="AC59" s="3"/>
      <c r="AD59" s="3"/>
      <c r="AE59" s="3"/>
      <c r="AF59" s="3"/>
      <c r="AG59" s="3"/>
      <c r="AH59" s="3"/>
      <c r="AI59" s="3"/>
      <c r="AJ59" s="3"/>
      <c r="AK59" s="3"/>
      <c r="AL59" s="3"/>
      <c r="AM59" s="3"/>
      <c r="AN59" s="3"/>
      <c r="AO59" s="3"/>
      <c r="AP59" s="3"/>
      <c r="AQ59" s="3"/>
      <c r="AR59" s="3"/>
    </row>
    <row r="60" spans="1:44" ht="300" customHeight="1" x14ac:dyDescent="0.2">
      <c r="A60" s="19" t="s">
        <v>637</v>
      </c>
      <c r="B60" s="13" t="str">
        <f>HYPERLINK("http://portal.stf.jus.br/processos/detalhe.asp?incidente=4667945","851108")</f>
        <v>851108</v>
      </c>
      <c r="C60" s="30">
        <v>41964</v>
      </c>
      <c r="D60" s="12" t="s">
        <v>668</v>
      </c>
      <c r="E60" s="12" t="s">
        <v>24</v>
      </c>
      <c r="F60" s="12" t="s">
        <v>24</v>
      </c>
      <c r="G60" s="31" t="s">
        <v>924</v>
      </c>
      <c r="H60" s="12" t="s">
        <v>115</v>
      </c>
      <c r="I60" s="12" t="s">
        <v>39</v>
      </c>
      <c r="J60" s="12" t="s">
        <v>40</v>
      </c>
      <c r="K60" s="12" t="s">
        <v>669</v>
      </c>
      <c r="L60" s="12" t="s">
        <v>434</v>
      </c>
      <c r="M60" s="12" t="s">
        <v>24</v>
      </c>
      <c r="N60" s="17">
        <v>825</v>
      </c>
      <c r="O60" s="12" t="s">
        <v>578</v>
      </c>
      <c r="P60" s="16" t="s">
        <v>934</v>
      </c>
      <c r="Q60" s="17" t="s">
        <v>24</v>
      </c>
      <c r="R60" s="12" t="s">
        <v>17</v>
      </c>
      <c r="S60" s="17" t="s">
        <v>24</v>
      </c>
      <c r="T60" s="17" t="s">
        <v>24</v>
      </c>
      <c r="U60" s="12" t="s">
        <v>24</v>
      </c>
      <c r="V60" s="12" t="s">
        <v>24</v>
      </c>
      <c r="W60" s="12" t="s">
        <v>434</v>
      </c>
      <c r="X60" s="25">
        <v>43800</v>
      </c>
      <c r="Y60" s="3"/>
      <c r="Z60" s="3"/>
      <c r="AA60" s="3"/>
      <c r="AB60" s="3"/>
      <c r="AC60" s="3"/>
      <c r="AD60" s="3"/>
      <c r="AE60" s="3"/>
      <c r="AF60" s="3"/>
      <c r="AG60" s="3"/>
      <c r="AH60" s="3"/>
      <c r="AI60" s="3"/>
      <c r="AJ60" s="3"/>
      <c r="AK60" s="3"/>
      <c r="AL60" s="3"/>
      <c r="AM60" s="3"/>
      <c r="AN60" s="3"/>
      <c r="AO60" s="3"/>
      <c r="AP60" s="3"/>
      <c r="AQ60" s="3"/>
      <c r="AR60" s="3"/>
    </row>
    <row r="61" spans="1:44" ht="300" customHeight="1" x14ac:dyDescent="0.2">
      <c r="A61" s="19" t="s">
        <v>637</v>
      </c>
      <c r="B61" s="13" t="str">
        <f>HYPERLINK("http://portal.stf.jus.br/processos/detalhe.asp?incidente=4670950","852475")</f>
        <v>852475</v>
      </c>
      <c r="C61" s="30">
        <v>41968</v>
      </c>
      <c r="D61" s="12" t="s">
        <v>779</v>
      </c>
      <c r="E61" s="12" t="s">
        <v>24</v>
      </c>
      <c r="F61" s="12" t="s">
        <v>24</v>
      </c>
      <c r="G61" s="41" t="s">
        <v>980</v>
      </c>
      <c r="H61" s="12" t="s">
        <v>27</v>
      </c>
      <c r="I61" s="12" t="s">
        <v>39</v>
      </c>
      <c r="J61" s="12" t="s">
        <v>50</v>
      </c>
      <c r="K61" s="12" t="s">
        <v>764</v>
      </c>
      <c r="L61" s="12" t="s">
        <v>780</v>
      </c>
      <c r="M61" s="19" t="s">
        <v>192</v>
      </c>
      <c r="N61" s="17">
        <v>897</v>
      </c>
      <c r="O61" s="12" t="s">
        <v>781</v>
      </c>
      <c r="P61" s="16" t="s">
        <v>960</v>
      </c>
      <c r="Q61" s="17" t="s">
        <v>24</v>
      </c>
      <c r="R61" s="12" t="s">
        <v>273</v>
      </c>
      <c r="S61" s="17" t="s">
        <v>24</v>
      </c>
      <c r="T61" s="12" t="s">
        <v>532</v>
      </c>
      <c r="U61" s="16" t="s">
        <v>983</v>
      </c>
      <c r="V61" s="16" t="s">
        <v>984</v>
      </c>
      <c r="W61" s="15" t="s">
        <v>24</v>
      </c>
      <c r="X61" s="25">
        <v>43800</v>
      </c>
      <c r="Y61" s="3"/>
      <c r="Z61" s="3"/>
      <c r="AA61" s="3"/>
      <c r="AB61" s="3"/>
      <c r="AC61" s="3"/>
      <c r="AD61" s="3"/>
      <c r="AE61" s="3"/>
      <c r="AF61" s="3"/>
      <c r="AG61" s="3"/>
      <c r="AH61" s="3"/>
      <c r="AI61" s="3"/>
      <c r="AJ61" s="3"/>
      <c r="AK61" s="3"/>
      <c r="AL61" s="3"/>
      <c r="AM61" s="3"/>
      <c r="AN61" s="3"/>
      <c r="AO61" s="3"/>
      <c r="AP61" s="3"/>
      <c r="AQ61" s="3"/>
      <c r="AR61" s="3"/>
    </row>
    <row r="62" spans="1:44" ht="300" customHeight="1" x14ac:dyDescent="0.2">
      <c r="A62" s="19" t="s">
        <v>35</v>
      </c>
      <c r="B62" s="13" t="str">
        <f>HYPERLINK("http://portal.stf.jus.br/processos/detalhe.asp?incidente=4705482","5236")</f>
        <v>5236</v>
      </c>
      <c r="C62" s="34">
        <v>42040</v>
      </c>
      <c r="D62" s="19" t="s">
        <v>36</v>
      </c>
      <c r="E62" s="17" t="s">
        <v>24</v>
      </c>
      <c r="F62" s="19" t="s">
        <v>25</v>
      </c>
      <c r="G62" s="19" t="s">
        <v>37</v>
      </c>
      <c r="H62" s="19" t="s">
        <v>38</v>
      </c>
      <c r="I62" s="19" t="s">
        <v>39</v>
      </c>
      <c r="J62" s="19" t="s">
        <v>40</v>
      </c>
      <c r="K62" s="19" t="s">
        <v>41</v>
      </c>
      <c r="L62" s="19" t="s">
        <v>42</v>
      </c>
      <c r="M62" s="19" t="s">
        <v>43</v>
      </c>
      <c r="N62" s="17" t="s">
        <v>24</v>
      </c>
      <c r="O62" s="15" t="s">
        <v>44</v>
      </c>
      <c r="P62" s="16" t="s">
        <v>836</v>
      </c>
      <c r="Q62" s="17" t="s">
        <v>24</v>
      </c>
      <c r="R62" s="17" t="s">
        <v>45</v>
      </c>
      <c r="S62" s="12" t="s">
        <v>46</v>
      </c>
      <c r="T62" s="12" t="s">
        <v>24</v>
      </c>
      <c r="U62" s="12" t="s">
        <v>24</v>
      </c>
      <c r="V62" s="12" t="s">
        <v>24</v>
      </c>
      <c r="W62" s="12" t="s">
        <v>41</v>
      </c>
      <c r="X62" s="25">
        <v>43796</v>
      </c>
      <c r="Y62" s="3"/>
      <c r="Z62" s="3"/>
      <c r="AA62" s="3"/>
      <c r="AB62" s="3"/>
      <c r="AC62" s="3"/>
      <c r="AD62" s="3"/>
      <c r="AE62" s="3"/>
      <c r="AF62" s="3"/>
      <c r="AG62" s="3"/>
      <c r="AH62" s="3"/>
      <c r="AI62" s="3"/>
      <c r="AJ62" s="3"/>
      <c r="AK62" s="3"/>
      <c r="AL62" s="3"/>
      <c r="AM62" s="3"/>
      <c r="AN62" s="3"/>
      <c r="AO62" s="3"/>
      <c r="AP62" s="3"/>
      <c r="AQ62" s="3"/>
      <c r="AR62" s="3"/>
    </row>
    <row r="63" spans="1:44" ht="300" customHeight="1" x14ac:dyDescent="0.2">
      <c r="A63" s="19" t="s">
        <v>422</v>
      </c>
      <c r="B63" s="13" t="str">
        <f>HYPERLINK("http://portal.stf.jus.br/processos/detalhe.asp?incidente=4704533","864053")</f>
        <v>864053</v>
      </c>
      <c r="C63" s="29">
        <v>42040</v>
      </c>
      <c r="D63" s="12" t="s">
        <v>535</v>
      </c>
      <c r="E63" s="12" t="s">
        <v>24</v>
      </c>
      <c r="F63" s="12" t="s">
        <v>24</v>
      </c>
      <c r="G63" s="12" t="s">
        <v>536</v>
      </c>
      <c r="H63" s="12" t="s">
        <v>38</v>
      </c>
      <c r="I63" s="12" t="s">
        <v>39</v>
      </c>
      <c r="J63" s="12" t="s">
        <v>40</v>
      </c>
      <c r="K63" s="12" t="s">
        <v>79</v>
      </c>
      <c r="L63" s="12" t="s">
        <v>80</v>
      </c>
      <c r="M63" s="12" t="s">
        <v>81</v>
      </c>
      <c r="N63" s="12" t="s">
        <v>24</v>
      </c>
      <c r="O63" s="12" t="s">
        <v>537</v>
      </c>
      <c r="P63" s="22" t="s">
        <v>897</v>
      </c>
      <c r="Q63" s="17" t="s">
        <v>24</v>
      </c>
      <c r="R63" s="12" t="s">
        <v>45</v>
      </c>
      <c r="S63" s="12" t="s">
        <v>24</v>
      </c>
      <c r="T63" s="12" t="s">
        <v>24</v>
      </c>
      <c r="U63" s="12" t="s">
        <v>24</v>
      </c>
      <c r="V63" s="12" t="s">
        <v>24</v>
      </c>
      <c r="W63" s="12" t="s">
        <v>24</v>
      </c>
      <c r="X63" s="18">
        <v>43799</v>
      </c>
      <c r="Y63" s="3"/>
      <c r="Z63" s="3"/>
      <c r="AA63" s="3"/>
      <c r="AB63" s="3"/>
      <c r="AC63" s="3"/>
      <c r="AD63" s="3"/>
      <c r="AE63" s="3"/>
      <c r="AF63" s="3"/>
      <c r="AG63" s="3"/>
      <c r="AH63" s="3"/>
      <c r="AI63" s="3"/>
      <c r="AJ63" s="3"/>
      <c r="AK63" s="3"/>
      <c r="AL63" s="3"/>
      <c r="AM63" s="3"/>
      <c r="AN63" s="3"/>
      <c r="AO63" s="3"/>
      <c r="AP63" s="3"/>
      <c r="AQ63" s="3"/>
      <c r="AR63" s="3"/>
    </row>
    <row r="64" spans="1:44" ht="300" customHeight="1" x14ac:dyDescent="0.2">
      <c r="A64" s="19" t="s">
        <v>35</v>
      </c>
      <c r="B64" s="13" t="str">
        <f>HYPERLINK("http://portal.stf.jus.br/processos/detalhe.asp?incidente=4710404","5239")</f>
        <v>5239</v>
      </c>
      <c r="C64" s="34">
        <v>42046</v>
      </c>
      <c r="D64" s="19" t="s">
        <v>47</v>
      </c>
      <c r="E64" s="17" t="s">
        <v>24</v>
      </c>
      <c r="F64" s="19" t="s">
        <v>25</v>
      </c>
      <c r="G64" s="19" t="s">
        <v>48</v>
      </c>
      <c r="H64" s="19" t="s">
        <v>49</v>
      </c>
      <c r="I64" s="19" t="s">
        <v>39</v>
      </c>
      <c r="J64" s="19" t="s">
        <v>50</v>
      </c>
      <c r="K64" s="19" t="s">
        <v>51</v>
      </c>
      <c r="L64" s="19" t="s">
        <v>52</v>
      </c>
      <c r="M64" s="19" t="s">
        <v>24</v>
      </c>
      <c r="N64" s="17" t="s">
        <v>24</v>
      </c>
      <c r="O64" s="12" t="s">
        <v>53</v>
      </c>
      <c r="P64" s="42" t="s">
        <v>54</v>
      </c>
      <c r="Q64" s="17" t="s">
        <v>24</v>
      </c>
      <c r="R64" s="17" t="s">
        <v>45</v>
      </c>
      <c r="S64" s="17" t="s">
        <v>24</v>
      </c>
      <c r="T64" s="12" t="s">
        <v>24</v>
      </c>
      <c r="U64" s="42" t="s">
        <v>55</v>
      </c>
      <c r="V64" s="42" t="s">
        <v>56</v>
      </c>
      <c r="W64" s="19" t="s">
        <v>57</v>
      </c>
      <c r="X64" s="25">
        <v>43796</v>
      </c>
      <c r="Y64" s="3"/>
      <c r="Z64" s="3"/>
      <c r="AA64" s="3"/>
      <c r="AB64" s="3"/>
      <c r="AC64" s="3"/>
      <c r="AD64" s="3"/>
      <c r="AE64" s="3"/>
      <c r="AF64" s="3"/>
      <c r="AG64" s="3"/>
      <c r="AH64" s="3"/>
      <c r="AI64" s="3"/>
      <c r="AJ64" s="3"/>
      <c r="AK64" s="3"/>
      <c r="AL64" s="3"/>
      <c r="AM64" s="3"/>
      <c r="AN64" s="3"/>
      <c r="AO64" s="3"/>
      <c r="AP64" s="3"/>
      <c r="AQ64" s="3"/>
      <c r="AR64" s="3"/>
    </row>
    <row r="65" spans="1:44" ht="300" customHeight="1" x14ac:dyDescent="0.2">
      <c r="A65" s="19" t="s">
        <v>35</v>
      </c>
      <c r="B65" s="13" t="str">
        <f>HYPERLINK("http://portal.stf.jus.br/processos/detalhe.asp?incidente=4727839","5259")</f>
        <v>5259</v>
      </c>
      <c r="C65" s="21">
        <v>42074</v>
      </c>
      <c r="D65" s="19" t="s">
        <v>58</v>
      </c>
      <c r="E65" s="17" t="s">
        <v>24</v>
      </c>
      <c r="F65" s="12" t="s">
        <v>59</v>
      </c>
      <c r="G65" s="12" t="s">
        <v>60</v>
      </c>
      <c r="H65" s="19" t="s">
        <v>61</v>
      </c>
      <c r="I65" s="19" t="s">
        <v>39</v>
      </c>
      <c r="J65" s="19" t="s">
        <v>50</v>
      </c>
      <c r="K65" s="19" t="s">
        <v>62</v>
      </c>
      <c r="L65" s="19" t="s">
        <v>63</v>
      </c>
      <c r="M65" s="19" t="s">
        <v>64</v>
      </c>
      <c r="N65" s="17" t="s">
        <v>24</v>
      </c>
      <c r="O65" s="12" t="s">
        <v>65</v>
      </c>
      <c r="P65" s="43" t="s">
        <v>66</v>
      </c>
      <c r="Q65" s="17" t="s">
        <v>24</v>
      </c>
      <c r="R65" s="17" t="s">
        <v>45</v>
      </c>
      <c r="S65" s="17" t="s">
        <v>24</v>
      </c>
      <c r="T65" s="12" t="s">
        <v>24</v>
      </c>
      <c r="U65" s="42" t="s">
        <v>67</v>
      </c>
      <c r="V65" s="43" t="s">
        <v>68</v>
      </c>
      <c r="W65" s="12" t="s">
        <v>69</v>
      </c>
      <c r="X65" s="25">
        <v>43796</v>
      </c>
      <c r="Y65" s="3"/>
      <c r="Z65" s="3"/>
      <c r="AA65" s="3"/>
      <c r="AB65" s="3"/>
      <c r="AC65" s="3"/>
      <c r="AD65" s="3"/>
      <c r="AE65" s="3"/>
      <c r="AF65" s="3"/>
      <c r="AG65" s="3"/>
      <c r="AH65" s="3"/>
      <c r="AI65" s="3"/>
      <c r="AJ65" s="3"/>
      <c r="AK65" s="3"/>
      <c r="AL65" s="3"/>
      <c r="AM65" s="3"/>
      <c r="AN65" s="3"/>
      <c r="AO65" s="3"/>
      <c r="AP65" s="3"/>
      <c r="AQ65" s="3"/>
      <c r="AR65" s="3"/>
    </row>
    <row r="66" spans="1:44" ht="300" customHeight="1" x14ac:dyDescent="0.2">
      <c r="A66" s="19" t="s">
        <v>35</v>
      </c>
      <c r="B66" s="13" t="str">
        <f>HYPERLINK("http://portal.stf.jus.br/processos/detalhe.asp?incidente=4732507","5268")</f>
        <v>5268</v>
      </c>
      <c r="C66" s="21">
        <v>42080</v>
      </c>
      <c r="D66" s="19" t="s">
        <v>58</v>
      </c>
      <c r="E66" s="17" t="s">
        <v>24</v>
      </c>
      <c r="F66" s="19" t="s">
        <v>59</v>
      </c>
      <c r="G66" s="19" t="s">
        <v>70</v>
      </c>
      <c r="H66" s="19" t="s">
        <v>71</v>
      </c>
      <c r="I66" s="19" t="s">
        <v>28</v>
      </c>
      <c r="J66" s="19" t="s">
        <v>40</v>
      </c>
      <c r="K66" s="19" t="s">
        <v>72</v>
      </c>
      <c r="L66" s="19" t="s">
        <v>73</v>
      </c>
      <c r="M66" s="19" t="s">
        <v>74</v>
      </c>
      <c r="N66" s="17" t="s">
        <v>24</v>
      </c>
      <c r="O66" s="12" t="s">
        <v>24</v>
      </c>
      <c r="P66" s="42" t="s">
        <v>75</v>
      </c>
      <c r="Q66" s="17" t="s">
        <v>24</v>
      </c>
      <c r="R66" s="17" t="s">
        <v>45</v>
      </c>
      <c r="S66" s="17" t="s">
        <v>24</v>
      </c>
      <c r="T66" s="12" t="s">
        <v>24</v>
      </c>
      <c r="U66" s="12" t="s">
        <v>24</v>
      </c>
      <c r="V66" s="12" t="s">
        <v>24</v>
      </c>
      <c r="W66" s="12" t="s">
        <v>24</v>
      </c>
      <c r="X66" s="25">
        <v>43796</v>
      </c>
      <c r="Y66" s="3"/>
      <c r="Z66" s="3"/>
      <c r="AA66" s="3"/>
      <c r="AB66" s="3"/>
      <c r="AC66" s="3"/>
      <c r="AD66" s="3"/>
      <c r="AE66" s="3"/>
      <c r="AF66" s="3"/>
      <c r="AG66" s="3"/>
      <c r="AH66" s="3"/>
      <c r="AI66" s="3"/>
      <c r="AJ66" s="3"/>
      <c r="AK66" s="3"/>
      <c r="AL66" s="3"/>
      <c r="AM66" s="3"/>
      <c r="AN66" s="3"/>
      <c r="AO66" s="3"/>
      <c r="AP66" s="3"/>
      <c r="AQ66" s="3"/>
      <c r="AR66" s="3"/>
    </row>
    <row r="67" spans="1:44" ht="300" customHeight="1" x14ac:dyDescent="0.2">
      <c r="A67" s="19" t="s">
        <v>35</v>
      </c>
      <c r="B67" s="13" t="str">
        <f>HYPERLINK("http://portal.stf.jus.br/processos/detalhe.asp?incidente=4747051","5288")</f>
        <v>5288</v>
      </c>
      <c r="C67" s="44">
        <v>42094</v>
      </c>
      <c r="D67" s="37" t="s">
        <v>58</v>
      </c>
      <c r="E67" s="38" t="s">
        <v>24</v>
      </c>
      <c r="F67" s="38" t="s">
        <v>59</v>
      </c>
      <c r="G67" s="12" t="s">
        <v>318</v>
      </c>
      <c r="H67" s="38" t="s">
        <v>49</v>
      </c>
      <c r="I67" s="12" t="s">
        <v>183</v>
      </c>
      <c r="J67" s="12" t="s">
        <v>40</v>
      </c>
      <c r="K67" s="12" t="s">
        <v>87</v>
      </c>
      <c r="L67" s="12" t="s">
        <v>319</v>
      </c>
      <c r="M67" s="12" t="s">
        <v>320</v>
      </c>
      <c r="N67" s="39" t="s">
        <v>24</v>
      </c>
      <c r="O67" s="38" t="s">
        <v>321</v>
      </c>
      <c r="P67" s="45" t="s">
        <v>322</v>
      </c>
      <c r="Q67" s="39" t="s">
        <v>24</v>
      </c>
      <c r="R67" s="39" t="s">
        <v>45</v>
      </c>
      <c r="S67" s="39" t="s">
        <v>24</v>
      </c>
      <c r="T67" s="39" t="s">
        <v>24</v>
      </c>
      <c r="U67" s="46" t="s">
        <v>323</v>
      </c>
      <c r="V67" s="46" t="s">
        <v>324</v>
      </c>
      <c r="W67" s="39" t="s">
        <v>24</v>
      </c>
      <c r="X67" s="40">
        <v>43798</v>
      </c>
      <c r="Y67" s="3"/>
      <c r="Z67" s="3"/>
      <c r="AA67" s="3"/>
      <c r="AB67" s="3"/>
      <c r="AC67" s="3"/>
      <c r="AD67" s="3"/>
      <c r="AE67" s="3"/>
      <c r="AF67" s="3"/>
      <c r="AG67" s="3"/>
      <c r="AH67" s="3"/>
      <c r="AI67" s="3"/>
      <c r="AJ67" s="3"/>
      <c r="AK67" s="3"/>
      <c r="AL67" s="3"/>
      <c r="AM67" s="3"/>
      <c r="AN67" s="3"/>
      <c r="AO67" s="3"/>
      <c r="AP67" s="3"/>
      <c r="AQ67" s="3"/>
      <c r="AR67" s="3"/>
    </row>
    <row r="68" spans="1:44" ht="300" customHeight="1" x14ac:dyDescent="0.2">
      <c r="A68" s="19" t="s">
        <v>35</v>
      </c>
      <c r="B68" s="13" t="str">
        <f>HYPERLINK("http://portal.stf.jus.br/processos/detalhe.asp?incidente=4775390","5319")</f>
        <v>5319</v>
      </c>
      <c r="C68" s="34">
        <v>42139</v>
      </c>
      <c r="D68" s="12" t="s">
        <v>76</v>
      </c>
      <c r="E68" s="17" t="s">
        <v>24</v>
      </c>
      <c r="F68" s="12" t="s">
        <v>25</v>
      </c>
      <c r="G68" s="12" t="s">
        <v>77</v>
      </c>
      <c r="H68" s="12" t="s">
        <v>78</v>
      </c>
      <c r="I68" s="12" t="s">
        <v>39</v>
      </c>
      <c r="J68" s="12" t="s">
        <v>40</v>
      </c>
      <c r="K68" s="12" t="s">
        <v>79</v>
      </c>
      <c r="L68" s="19" t="s">
        <v>80</v>
      </c>
      <c r="M68" s="12" t="s">
        <v>81</v>
      </c>
      <c r="N68" s="17" t="s">
        <v>24</v>
      </c>
      <c r="O68" s="12" t="s">
        <v>82</v>
      </c>
      <c r="P68" s="43" t="s">
        <v>83</v>
      </c>
      <c r="Q68" s="17" t="s">
        <v>24</v>
      </c>
      <c r="R68" s="17" t="s">
        <v>45</v>
      </c>
      <c r="S68" s="17" t="s">
        <v>24</v>
      </c>
      <c r="T68" s="12" t="s">
        <v>24</v>
      </c>
      <c r="U68" s="12" t="s">
        <v>24</v>
      </c>
      <c r="V68" s="12" t="s">
        <v>24</v>
      </c>
      <c r="W68" s="12" t="s">
        <v>84</v>
      </c>
      <c r="X68" s="25">
        <v>43796</v>
      </c>
      <c r="Y68" s="3"/>
      <c r="Z68" s="3"/>
      <c r="AA68" s="3"/>
      <c r="AB68" s="3"/>
      <c r="AC68" s="3"/>
      <c r="AD68" s="3"/>
      <c r="AE68" s="3"/>
      <c r="AF68" s="3"/>
      <c r="AG68" s="3"/>
      <c r="AH68" s="3"/>
      <c r="AI68" s="3"/>
      <c r="AJ68" s="3"/>
      <c r="AK68" s="3"/>
      <c r="AL68" s="3"/>
      <c r="AM68" s="3"/>
      <c r="AN68" s="3"/>
      <c r="AO68" s="3"/>
      <c r="AP68" s="3"/>
      <c r="AQ68" s="3"/>
      <c r="AR68" s="3"/>
    </row>
    <row r="69" spans="1:44" ht="300" customHeight="1" x14ac:dyDescent="0.2">
      <c r="A69" s="19" t="s">
        <v>35</v>
      </c>
      <c r="B69" s="13" t="str">
        <f>HYPERLINK("http://portal.stf.jus.br/processos/detalhe.asp?incidente=4795358","5339")</f>
        <v>5339</v>
      </c>
      <c r="C69" s="21">
        <v>42174</v>
      </c>
      <c r="D69" s="12" t="s">
        <v>85</v>
      </c>
      <c r="E69" s="17" t="s">
        <v>24</v>
      </c>
      <c r="F69" s="12" t="s">
        <v>59</v>
      </c>
      <c r="G69" s="19" t="s">
        <v>86</v>
      </c>
      <c r="H69" s="12" t="s">
        <v>78</v>
      </c>
      <c r="I69" s="19" t="s">
        <v>39</v>
      </c>
      <c r="J69" s="19" t="s">
        <v>40</v>
      </c>
      <c r="K69" s="12" t="s">
        <v>87</v>
      </c>
      <c r="L69" s="19" t="s">
        <v>88</v>
      </c>
      <c r="M69" s="19" t="s">
        <v>89</v>
      </c>
      <c r="N69" s="17" t="s">
        <v>24</v>
      </c>
      <c r="O69" s="12" t="s">
        <v>90</v>
      </c>
      <c r="P69" s="42" t="s">
        <v>91</v>
      </c>
      <c r="Q69" s="17" t="s">
        <v>24</v>
      </c>
      <c r="R69" s="17" t="s">
        <v>45</v>
      </c>
      <c r="S69" s="17" t="s">
        <v>24</v>
      </c>
      <c r="T69" s="12" t="s">
        <v>24</v>
      </c>
      <c r="U69" s="12" t="s">
        <v>24</v>
      </c>
      <c r="V69" s="12" t="s">
        <v>24</v>
      </c>
      <c r="W69" s="12" t="s">
        <v>87</v>
      </c>
      <c r="X69" s="25">
        <v>43796</v>
      </c>
      <c r="Y69" s="3"/>
      <c r="Z69" s="3"/>
      <c r="AA69" s="3"/>
      <c r="AB69" s="3"/>
      <c r="AC69" s="3"/>
      <c r="AD69" s="3"/>
      <c r="AE69" s="3"/>
      <c r="AF69" s="3"/>
      <c r="AG69" s="3"/>
      <c r="AH69" s="3"/>
      <c r="AI69" s="3"/>
      <c r="AJ69" s="3"/>
      <c r="AK69" s="3"/>
      <c r="AL69" s="3"/>
      <c r="AM69" s="3"/>
      <c r="AN69" s="3"/>
      <c r="AO69" s="3"/>
      <c r="AP69" s="3"/>
      <c r="AQ69" s="3"/>
      <c r="AR69" s="3"/>
    </row>
    <row r="70" spans="1:44" ht="300" customHeight="1" x14ac:dyDescent="0.2">
      <c r="A70" s="19" t="s">
        <v>35</v>
      </c>
      <c r="B70" s="13" t="str">
        <f>HYPERLINK("http://portal.stf.jus.br/processos/detalhe.asp?incidente=4851992","5384")</f>
        <v>5384</v>
      </c>
      <c r="C70" s="34">
        <v>42269</v>
      </c>
      <c r="D70" s="19" t="s">
        <v>85</v>
      </c>
      <c r="E70" s="17" t="s">
        <v>24</v>
      </c>
      <c r="F70" s="19" t="s">
        <v>59</v>
      </c>
      <c r="G70" s="19" t="s">
        <v>92</v>
      </c>
      <c r="H70" s="19" t="s">
        <v>93</v>
      </c>
      <c r="I70" s="19" t="s">
        <v>39</v>
      </c>
      <c r="J70" s="19" t="s">
        <v>50</v>
      </c>
      <c r="K70" s="19" t="s">
        <v>62</v>
      </c>
      <c r="L70" s="19" t="s">
        <v>63</v>
      </c>
      <c r="M70" s="19" t="s">
        <v>64</v>
      </c>
      <c r="N70" s="17" t="s">
        <v>24</v>
      </c>
      <c r="O70" s="12" t="s">
        <v>94</v>
      </c>
      <c r="P70" s="35" t="s">
        <v>837</v>
      </c>
      <c r="Q70" s="17" t="s">
        <v>24</v>
      </c>
      <c r="R70" s="17" t="s">
        <v>17</v>
      </c>
      <c r="S70" s="17" t="s">
        <v>24</v>
      </c>
      <c r="T70" s="12" t="s">
        <v>95</v>
      </c>
      <c r="U70" s="43" t="s">
        <v>96</v>
      </c>
      <c r="V70" s="43" t="s">
        <v>97</v>
      </c>
      <c r="W70" s="12" t="s">
        <v>69</v>
      </c>
      <c r="X70" s="25">
        <v>43796</v>
      </c>
      <c r="Y70" s="3"/>
      <c r="Z70" s="3"/>
      <c r="AA70" s="3"/>
      <c r="AB70" s="3"/>
      <c r="AC70" s="3"/>
      <c r="AD70" s="3"/>
      <c r="AE70" s="3"/>
      <c r="AF70" s="3"/>
      <c r="AG70" s="3"/>
      <c r="AH70" s="3"/>
      <c r="AI70" s="3"/>
      <c r="AJ70" s="3"/>
      <c r="AK70" s="3"/>
      <c r="AL70" s="3"/>
      <c r="AM70" s="3"/>
      <c r="AN70" s="3"/>
      <c r="AO70" s="3"/>
      <c r="AP70" s="3"/>
      <c r="AQ70" s="3"/>
      <c r="AR70" s="3"/>
    </row>
    <row r="71" spans="1:44" ht="300" customHeight="1" x14ac:dyDescent="0.2">
      <c r="A71" s="19" t="s">
        <v>35</v>
      </c>
      <c r="B71" s="13" t="str">
        <f>HYPERLINK("http://portal.stf.jus.br/processos/detalhe.asp?incidente=4904582","5435")</f>
        <v>5435</v>
      </c>
      <c r="C71" s="34">
        <v>42349</v>
      </c>
      <c r="D71" s="19" t="s">
        <v>98</v>
      </c>
      <c r="E71" s="17" t="s">
        <v>24</v>
      </c>
      <c r="F71" s="19" t="s">
        <v>99</v>
      </c>
      <c r="G71" s="19" t="s">
        <v>100</v>
      </c>
      <c r="H71" s="19" t="s">
        <v>49</v>
      </c>
      <c r="I71" s="19" t="s">
        <v>39</v>
      </c>
      <c r="J71" s="19" t="s">
        <v>50</v>
      </c>
      <c r="K71" s="19" t="s">
        <v>51</v>
      </c>
      <c r="L71" s="19" t="s">
        <v>52</v>
      </c>
      <c r="M71" s="19" t="s">
        <v>24</v>
      </c>
      <c r="N71" s="17" t="s">
        <v>24</v>
      </c>
      <c r="O71" s="12" t="s">
        <v>101</v>
      </c>
      <c r="P71" s="43" t="s">
        <v>102</v>
      </c>
      <c r="Q71" s="17" t="s">
        <v>24</v>
      </c>
      <c r="R71" s="17" t="s">
        <v>45</v>
      </c>
      <c r="S71" s="17" t="s">
        <v>24</v>
      </c>
      <c r="T71" s="12" t="s">
        <v>24</v>
      </c>
      <c r="U71" s="43" t="s">
        <v>103</v>
      </c>
      <c r="V71" s="47" t="s">
        <v>104</v>
      </c>
      <c r="W71" s="19" t="s">
        <v>57</v>
      </c>
      <c r="X71" s="25">
        <v>43796</v>
      </c>
      <c r="Y71" s="3"/>
      <c r="Z71" s="3"/>
      <c r="AA71" s="3"/>
      <c r="AB71" s="3"/>
      <c r="AC71" s="3"/>
      <c r="AD71" s="3"/>
      <c r="AE71" s="3"/>
      <c r="AF71" s="3"/>
      <c r="AG71" s="3"/>
      <c r="AH71" s="3"/>
      <c r="AI71" s="3"/>
      <c r="AJ71" s="3"/>
      <c r="AK71" s="3"/>
      <c r="AL71" s="3"/>
      <c r="AM71" s="3"/>
      <c r="AN71" s="3"/>
      <c r="AO71" s="3"/>
      <c r="AP71" s="3"/>
      <c r="AQ71" s="3"/>
      <c r="AR71" s="3"/>
    </row>
    <row r="72" spans="1:44" ht="300" customHeight="1" x14ac:dyDescent="0.2">
      <c r="A72" s="19" t="s">
        <v>35</v>
      </c>
      <c r="B72" s="13" t="str">
        <f>HYPERLINK("http://portal.stf.jus.br/processos/detalhe.asp?incidente=4913225","5450")</f>
        <v>5450</v>
      </c>
      <c r="C72" s="34">
        <v>42382</v>
      </c>
      <c r="D72" s="19" t="s">
        <v>105</v>
      </c>
      <c r="E72" s="17" t="s">
        <v>24</v>
      </c>
      <c r="F72" s="19" t="s">
        <v>106</v>
      </c>
      <c r="G72" s="19" t="s">
        <v>107</v>
      </c>
      <c r="H72" s="19" t="s">
        <v>93</v>
      </c>
      <c r="I72" s="19" t="s">
        <v>28</v>
      </c>
      <c r="J72" s="19" t="s">
        <v>50</v>
      </c>
      <c r="K72" s="19" t="s">
        <v>108</v>
      </c>
      <c r="L72" s="19" t="s">
        <v>109</v>
      </c>
      <c r="M72" s="19" t="s">
        <v>110</v>
      </c>
      <c r="N72" s="17" t="s">
        <v>24</v>
      </c>
      <c r="O72" s="12" t="s">
        <v>111</v>
      </c>
      <c r="P72" s="35" t="s">
        <v>838</v>
      </c>
      <c r="Q72" s="17" t="s">
        <v>24</v>
      </c>
      <c r="R72" s="17" t="s">
        <v>16</v>
      </c>
      <c r="S72" s="12" t="s">
        <v>112</v>
      </c>
      <c r="T72" s="12" t="s">
        <v>95</v>
      </c>
      <c r="U72" s="35" t="s">
        <v>840</v>
      </c>
      <c r="V72" s="35" t="s">
        <v>839</v>
      </c>
      <c r="W72" s="12" t="s">
        <v>24</v>
      </c>
      <c r="X72" s="25">
        <v>43796</v>
      </c>
      <c r="Y72" s="3"/>
      <c r="Z72" s="3"/>
      <c r="AA72" s="3"/>
      <c r="AB72" s="3"/>
      <c r="AC72" s="3"/>
      <c r="AD72" s="3"/>
      <c r="AE72" s="3"/>
      <c r="AF72" s="3"/>
      <c r="AG72" s="3"/>
      <c r="AH72" s="3"/>
      <c r="AI72" s="3"/>
      <c r="AJ72" s="3"/>
      <c r="AK72" s="3"/>
      <c r="AL72" s="3"/>
      <c r="AM72" s="3"/>
      <c r="AN72" s="3"/>
      <c r="AO72" s="3"/>
      <c r="AP72" s="3"/>
      <c r="AQ72" s="3"/>
      <c r="AR72" s="3"/>
    </row>
    <row r="73" spans="1:44" ht="300" customHeight="1" x14ac:dyDescent="0.2">
      <c r="A73" s="19" t="s">
        <v>680</v>
      </c>
      <c r="B73" s="13" t="str">
        <f>HYPERLINK("http://portal.stf.jus.br/processos/detalhe.asp?incidente=4917623","944638")</f>
        <v>944638</v>
      </c>
      <c r="C73" s="21">
        <v>42398</v>
      </c>
      <c r="D73" s="12" t="s">
        <v>684</v>
      </c>
      <c r="E73" s="12" t="s">
        <v>24</v>
      </c>
      <c r="F73" s="12" t="s">
        <v>24</v>
      </c>
      <c r="G73" s="12" t="s">
        <v>685</v>
      </c>
      <c r="H73" s="12" t="s">
        <v>61</v>
      </c>
      <c r="I73" s="12" t="s">
        <v>39</v>
      </c>
      <c r="J73" s="12" t="s">
        <v>40</v>
      </c>
      <c r="K73" s="12" t="s">
        <v>79</v>
      </c>
      <c r="L73" s="12" t="s">
        <v>80</v>
      </c>
      <c r="M73" s="12" t="s">
        <v>81</v>
      </c>
      <c r="N73" s="17" t="s">
        <v>24</v>
      </c>
      <c r="O73" s="12" t="s">
        <v>686</v>
      </c>
      <c r="P73" s="27" t="s">
        <v>687</v>
      </c>
      <c r="Q73" s="17" t="s">
        <v>24</v>
      </c>
      <c r="R73" s="12" t="s">
        <v>45</v>
      </c>
      <c r="S73" s="12" t="s">
        <v>24</v>
      </c>
      <c r="T73" s="12" t="s">
        <v>24</v>
      </c>
      <c r="U73" s="12" t="s">
        <v>24</v>
      </c>
      <c r="V73" s="12" t="s">
        <v>24</v>
      </c>
      <c r="W73" s="17" t="s">
        <v>24</v>
      </c>
      <c r="X73" s="25">
        <v>43797</v>
      </c>
      <c r="Y73" s="3"/>
      <c r="Z73" s="3"/>
      <c r="AA73" s="3"/>
      <c r="AB73" s="3"/>
      <c r="AC73" s="3"/>
      <c r="AD73" s="3"/>
      <c r="AE73" s="3"/>
      <c r="AF73" s="3"/>
      <c r="AG73" s="3"/>
      <c r="AH73" s="3"/>
      <c r="AI73" s="3"/>
      <c r="AJ73" s="3"/>
      <c r="AK73" s="3"/>
      <c r="AL73" s="3"/>
      <c r="AM73" s="3"/>
      <c r="AN73" s="3"/>
      <c r="AO73" s="3"/>
      <c r="AP73" s="3"/>
      <c r="AQ73" s="3"/>
      <c r="AR73" s="3"/>
    </row>
    <row r="74" spans="1:44" ht="300" customHeight="1" x14ac:dyDescent="0.2">
      <c r="A74" s="19" t="s">
        <v>35</v>
      </c>
      <c r="B74" s="13" t="str">
        <f>HYPERLINK("http://portal.stf.jus.br/processos/detalhe.asp?incidente=4927457","5474")</f>
        <v>5474</v>
      </c>
      <c r="C74" s="34">
        <v>42416</v>
      </c>
      <c r="D74" s="19" t="s">
        <v>113</v>
      </c>
      <c r="E74" s="17" t="s">
        <v>24</v>
      </c>
      <c r="F74" s="19" t="s">
        <v>25</v>
      </c>
      <c r="G74" s="19" t="s">
        <v>114</v>
      </c>
      <c r="H74" s="19" t="s">
        <v>115</v>
      </c>
      <c r="I74" s="19" t="s">
        <v>28</v>
      </c>
      <c r="J74" s="19" t="s">
        <v>40</v>
      </c>
      <c r="K74" s="19" t="s">
        <v>116</v>
      </c>
      <c r="L74" s="19" t="s">
        <v>117</v>
      </c>
      <c r="M74" s="19" t="s">
        <v>118</v>
      </c>
      <c r="N74" s="17" t="s">
        <v>24</v>
      </c>
      <c r="O74" s="12" t="s">
        <v>119</v>
      </c>
      <c r="P74" s="35" t="s">
        <v>841</v>
      </c>
      <c r="Q74" s="23" t="s">
        <v>120</v>
      </c>
      <c r="R74" s="17" t="s">
        <v>121</v>
      </c>
      <c r="S74" s="17" t="s">
        <v>24</v>
      </c>
      <c r="T74" s="12" t="s">
        <v>24</v>
      </c>
      <c r="U74" s="12" t="s">
        <v>24</v>
      </c>
      <c r="V74" s="12" t="s">
        <v>24</v>
      </c>
      <c r="W74" s="12" t="s">
        <v>24</v>
      </c>
      <c r="X74" s="25">
        <v>43796</v>
      </c>
      <c r="Y74" s="3"/>
      <c r="Z74" s="3"/>
      <c r="AA74" s="3"/>
      <c r="AB74" s="3"/>
      <c r="AC74" s="3"/>
      <c r="AD74" s="3"/>
      <c r="AE74" s="3"/>
      <c r="AF74" s="3"/>
      <c r="AG74" s="3"/>
      <c r="AH74" s="3"/>
      <c r="AI74" s="3"/>
      <c r="AJ74" s="3"/>
      <c r="AK74" s="3"/>
      <c r="AL74" s="3"/>
      <c r="AM74" s="3"/>
      <c r="AN74" s="3"/>
      <c r="AO74" s="3"/>
      <c r="AP74" s="3"/>
      <c r="AQ74" s="3"/>
      <c r="AR74" s="3"/>
    </row>
    <row r="75" spans="1:44" ht="300" customHeight="1" x14ac:dyDescent="0.2">
      <c r="A75" s="19" t="s">
        <v>825</v>
      </c>
      <c r="B75" s="20" t="str">
        <f>HYPERLINK("http://portal.stf.jus.br/processos/detalhe.asp?incidente=4940836","5116")</f>
        <v>5116</v>
      </c>
      <c r="C75" s="21">
        <v>42436</v>
      </c>
      <c r="D75" s="12" t="s">
        <v>826</v>
      </c>
      <c r="E75" s="12" t="s">
        <v>24</v>
      </c>
      <c r="F75" s="12" t="s">
        <v>24</v>
      </c>
      <c r="G75" s="12" t="s">
        <v>827</v>
      </c>
      <c r="H75" s="12" t="s">
        <v>466</v>
      </c>
      <c r="I75" s="12" t="s">
        <v>39</v>
      </c>
      <c r="J75" s="12" t="s">
        <v>40</v>
      </c>
      <c r="K75" s="12" t="s">
        <v>87</v>
      </c>
      <c r="L75" s="12" t="s">
        <v>828</v>
      </c>
      <c r="M75" s="12" t="s">
        <v>829</v>
      </c>
      <c r="N75" s="12" t="s">
        <v>24</v>
      </c>
      <c r="O75" s="12" t="s">
        <v>830</v>
      </c>
      <c r="P75" s="16" t="s">
        <v>975</v>
      </c>
      <c r="Q75" s="17" t="s">
        <v>24</v>
      </c>
      <c r="R75" s="12" t="s">
        <v>121</v>
      </c>
      <c r="S75" s="17" t="s">
        <v>24</v>
      </c>
      <c r="T75" s="12" t="s">
        <v>179</v>
      </c>
      <c r="U75" s="12" t="s">
        <v>24</v>
      </c>
      <c r="V75" s="12" t="s">
        <v>24</v>
      </c>
      <c r="W75" s="12" t="s">
        <v>24</v>
      </c>
      <c r="X75" s="25">
        <v>43797</v>
      </c>
      <c r="Y75" s="3"/>
      <c r="Z75" s="3"/>
      <c r="AA75" s="3"/>
      <c r="AB75" s="3"/>
      <c r="AC75" s="3"/>
      <c r="AD75" s="3"/>
      <c r="AE75" s="3"/>
      <c r="AF75" s="3"/>
      <c r="AG75" s="3"/>
      <c r="AH75" s="3"/>
      <c r="AI75" s="3"/>
      <c r="AJ75" s="3"/>
      <c r="AK75" s="3"/>
      <c r="AL75" s="3"/>
      <c r="AM75" s="3"/>
      <c r="AN75" s="3"/>
      <c r="AO75" s="3"/>
      <c r="AP75" s="3"/>
      <c r="AQ75" s="3"/>
      <c r="AR75" s="3"/>
    </row>
    <row r="76" spans="1:44" ht="300" customHeight="1" x14ac:dyDescent="0.2">
      <c r="A76" s="19" t="s">
        <v>637</v>
      </c>
      <c r="B76" s="13" t="str">
        <f>HYPERLINK("http://portal.stf.jus.br/processos/detalhe.asp?incidente=4952236","958252")</f>
        <v>958252</v>
      </c>
      <c r="C76" s="14">
        <v>42451</v>
      </c>
      <c r="D76" s="12" t="s">
        <v>665</v>
      </c>
      <c r="E76" s="12" t="s">
        <v>24</v>
      </c>
      <c r="F76" s="12" t="s">
        <v>24</v>
      </c>
      <c r="G76" s="31" t="s">
        <v>923</v>
      </c>
      <c r="H76" s="12" t="s">
        <v>71</v>
      </c>
      <c r="I76" s="12" t="s">
        <v>28</v>
      </c>
      <c r="J76" s="12" t="s">
        <v>29</v>
      </c>
      <c r="K76" s="12" t="s">
        <v>30</v>
      </c>
      <c r="L76" s="12" t="s">
        <v>137</v>
      </c>
      <c r="M76" s="12" t="s">
        <v>24</v>
      </c>
      <c r="N76" s="17">
        <v>725</v>
      </c>
      <c r="O76" s="12" t="s">
        <v>666</v>
      </c>
      <c r="P76" s="16" t="s">
        <v>933</v>
      </c>
      <c r="Q76" s="17" t="s">
        <v>24</v>
      </c>
      <c r="R76" s="12" t="s">
        <v>17</v>
      </c>
      <c r="S76" s="17" t="s">
        <v>24</v>
      </c>
      <c r="T76" s="12" t="s">
        <v>409</v>
      </c>
      <c r="U76" s="22" t="s">
        <v>938</v>
      </c>
      <c r="V76" s="27" t="s">
        <v>667</v>
      </c>
      <c r="W76" s="12" t="s">
        <v>24</v>
      </c>
      <c r="X76" s="25">
        <v>43801</v>
      </c>
      <c r="Y76" s="3"/>
      <c r="Z76" s="3"/>
      <c r="AA76" s="3"/>
      <c r="AB76" s="3"/>
      <c r="AC76" s="3"/>
      <c r="AD76" s="3"/>
      <c r="AE76" s="3"/>
      <c r="AF76" s="3"/>
      <c r="AG76" s="3"/>
      <c r="AH76" s="3"/>
      <c r="AI76" s="3"/>
      <c r="AJ76" s="3"/>
      <c r="AK76" s="3"/>
      <c r="AL76" s="3"/>
      <c r="AM76" s="3"/>
      <c r="AN76" s="3"/>
      <c r="AO76" s="3"/>
      <c r="AP76" s="3"/>
      <c r="AQ76" s="3"/>
      <c r="AR76" s="3"/>
    </row>
    <row r="77" spans="1:44" ht="300" customHeight="1" x14ac:dyDescent="0.2">
      <c r="A77" s="19" t="s">
        <v>358</v>
      </c>
      <c r="B77" s="13" t="str">
        <f>HYPERLINK("http://portal.stf.jus.br/processos/detalhe.asp?incidente=4965084","396")</f>
        <v>396</v>
      </c>
      <c r="C77" s="34">
        <v>42474</v>
      </c>
      <c r="D77" s="19" t="s">
        <v>359</v>
      </c>
      <c r="E77" s="19" t="s">
        <v>24</v>
      </c>
      <c r="F77" s="19" t="s">
        <v>25</v>
      </c>
      <c r="G77" s="19" t="s">
        <v>360</v>
      </c>
      <c r="H77" s="19" t="s">
        <v>27</v>
      </c>
      <c r="I77" s="19" t="s">
        <v>28</v>
      </c>
      <c r="J77" s="19" t="s">
        <v>168</v>
      </c>
      <c r="K77" s="19" t="s">
        <v>361</v>
      </c>
      <c r="L77" s="19" t="s">
        <v>362</v>
      </c>
      <c r="M77" s="19" t="s">
        <v>363</v>
      </c>
      <c r="N77" s="39" t="s">
        <v>24</v>
      </c>
      <c r="O77" s="12" t="s">
        <v>364</v>
      </c>
      <c r="P77" s="42" t="s">
        <v>365</v>
      </c>
      <c r="Q77" s="17" t="s">
        <v>24</v>
      </c>
      <c r="R77" s="17" t="s">
        <v>45</v>
      </c>
      <c r="S77" s="17" t="s">
        <v>24</v>
      </c>
      <c r="T77" s="12" t="s">
        <v>24</v>
      </c>
      <c r="U77" s="27" t="s">
        <v>366</v>
      </c>
      <c r="V77" s="12" t="s">
        <v>24</v>
      </c>
      <c r="W77" s="38" t="s">
        <v>24</v>
      </c>
      <c r="X77" s="25">
        <v>43797</v>
      </c>
      <c r="Y77" s="3"/>
      <c r="Z77" s="3"/>
      <c r="AA77" s="3"/>
      <c r="AB77" s="3"/>
      <c r="AC77" s="3"/>
      <c r="AD77" s="3"/>
      <c r="AE77" s="3"/>
      <c r="AF77" s="3"/>
      <c r="AG77" s="3"/>
      <c r="AH77" s="3"/>
      <c r="AI77" s="3"/>
      <c r="AJ77" s="3"/>
      <c r="AK77" s="3"/>
      <c r="AL77" s="3"/>
      <c r="AM77" s="3"/>
      <c r="AN77" s="3"/>
      <c r="AO77" s="3"/>
      <c r="AP77" s="3"/>
      <c r="AQ77" s="3"/>
      <c r="AR77" s="3"/>
    </row>
    <row r="78" spans="1:44" ht="300" customHeight="1" x14ac:dyDescent="0.2">
      <c r="A78" s="19" t="s">
        <v>35</v>
      </c>
      <c r="B78" s="13" t="str">
        <f>HYPERLINK("http://portal.stf.jus.br/processos/detalhe.asp?incidente=4972868","5509")</f>
        <v>5509</v>
      </c>
      <c r="C78" s="21">
        <v>42489</v>
      </c>
      <c r="D78" s="19" t="s">
        <v>130</v>
      </c>
      <c r="E78" s="17" t="s">
        <v>24</v>
      </c>
      <c r="F78" s="19" t="s">
        <v>59</v>
      </c>
      <c r="G78" s="19" t="s">
        <v>131</v>
      </c>
      <c r="H78" s="19" t="s">
        <v>27</v>
      </c>
      <c r="I78" s="19" t="s">
        <v>39</v>
      </c>
      <c r="J78" s="19" t="s">
        <v>50</v>
      </c>
      <c r="K78" s="19" t="s">
        <v>62</v>
      </c>
      <c r="L78" s="19" t="s">
        <v>63</v>
      </c>
      <c r="M78" s="19" t="s">
        <v>64</v>
      </c>
      <c r="N78" s="17" t="s">
        <v>24</v>
      </c>
      <c r="O78" s="12" t="s">
        <v>132</v>
      </c>
      <c r="P78" s="43" t="s">
        <v>133</v>
      </c>
      <c r="Q78" s="17" t="s">
        <v>24</v>
      </c>
      <c r="R78" s="17" t="s">
        <v>45</v>
      </c>
      <c r="S78" s="17" t="s">
        <v>24</v>
      </c>
      <c r="T78" s="12" t="s">
        <v>24</v>
      </c>
      <c r="U78" s="12" t="s">
        <v>24</v>
      </c>
      <c r="V78" s="12" t="s">
        <v>24</v>
      </c>
      <c r="W78" s="12" t="s">
        <v>69</v>
      </c>
      <c r="X78" s="25">
        <v>43796</v>
      </c>
      <c r="Y78" s="3"/>
      <c r="Z78" s="3"/>
      <c r="AA78" s="3"/>
      <c r="AB78" s="3"/>
      <c r="AC78" s="3"/>
      <c r="AD78" s="3"/>
      <c r="AE78" s="3"/>
      <c r="AF78" s="3"/>
      <c r="AG78" s="3"/>
      <c r="AH78" s="3"/>
      <c r="AI78" s="3"/>
      <c r="AJ78" s="3"/>
      <c r="AK78" s="3"/>
      <c r="AL78" s="3"/>
      <c r="AM78" s="3"/>
      <c r="AN78" s="3"/>
      <c r="AO78" s="3"/>
      <c r="AP78" s="3"/>
      <c r="AQ78" s="3"/>
      <c r="AR78" s="3"/>
    </row>
    <row r="79" spans="1:44" ht="300" customHeight="1" x14ac:dyDescent="0.2">
      <c r="A79" s="19" t="s">
        <v>680</v>
      </c>
      <c r="B79" s="13" t="str">
        <f>HYPERLINK("http://portal.stf.jus.br/processos/detalhe.asp?incidente=5054700","997592")</f>
        <v>997592</v>
      </c>
      <c r="C79" s="21">
        <v>42635</v>
      </c>
      <c r="D79" s="12" t="s">
        <v>688</v>
      </c>
      <c r="E79" s="12" t="s">
        <v>24</v>
      </c>
      <c r="F79" s="12" t="s">
        <v>24</v>
      </c>
      <c r="G79" s="12" t="s">
        <v>689</v>
      </c>
      <c r="H79" s="12" t="s">
        <v>71</v>
      </c>
      <c r="I79" s="12" t="s">
        <v>39</v>
      </c>
      <c r="J79" s="12" t="s">
        <v>40</v>
      </c>
      <c r="K79" s="12" t="s">
        <v>79</v>
      </c>
      <c r="L79" s="12" t="s">
        <v>80</v>
      </c>
      <c r="M79" s="12" t="s">
        <v>81</v>
      </c>
      <c r="N79" s="17" t="s">
        <v>24</v>
      </c>
      <c r="O79" s="12" t="s">
        <v>690</v>
      </c>
      <c r="P79" s="22" t="s">
        <v>939</v>
      </c>
      <c r="Q79" s="17" t="s">
        <v>24</v>
      </c>
      <c r="R79" s="12" t="s">
        <v>436</v>
      </c>
      <c r="S79" s="17" t="s">
        <v>24</v>
      </c>
      <c r="T79" s="12" t="s">
        <v>409</v>
      </c>
      <c r="U79" s="12" t="s">
        <v>24</v>
      </c>
      <c r="V79" s="12" t="s">
        <v>24</v>
      </c>
      <c r="W79" s="17" t="s">
        <v>24</v>
      </c>
      <c r="X79" s="25">
        <v>43797</v>
      </c>
      <c r="Y79" s="3"/>
      <c r="Z79" s="3"/>
      <c r="AA79" s="3"/>
      <c r="AB79" s="3"/>
      <c r="AC79" s="3"/>
      <c r="AD79" s="3"/>
      <c r="AE79" s="3"/>
      <c r="AF79" s="3"/>
      <c r="AG79" s="3"/>
      <c r="AH79" s="3"/>
      <c r="AI79" s="3"/>
      <c r="AJ79" s="3"/>
      <c r="AK79" s="3"/>
      <c r="AL79" s="3"/>
      <c r="AM79" s="3"/>
      <c r="AN79" s="3"/>
      <c r="AO79" s="3"/>
      <c r="AP79" s="3"/>
      <c r="AQ79" s="3"/>
      <c r="AR79" s="3"/>
    </row>
    <row r="80" spans="1:44" ht="300" customHeight="1" x14ac:dyDescent="0.2">
      <c r="A80" s="19" t="s">
        <v>422</v>
      </c>
      <c r="B80" s="13" t="str">
        <f>HYPERLINK("http://portal.stf.jus.br/processos/detalhe.asp?incidente=5060528","1000262")</f>
        <v>1000262</v>
      </c>
      <c r="C80" s="29">
        <v>42643</v>
      </c>
      <c r="D80" s="12" t="s">
        <v>538</v>
      </c>
      <c r="E80" s="12" t="s">
        <v>24</v>
      </c>
      <c r="F80" s="12" t="s">
        <v>24</v>
      </c>
      <c r="G80" s="12" t="s">
        <v>539</v>
      </c>
      <c r="H80" s="12" t="s">
        <v>78</v>
      </c>
      <c r="I80" s="12" t="s">
        <v>39</v>
      </c>
      <c r="J80" s="12" t="s">
        <v>40</v>
      </c>
      <c r="K80" s="12" t="s">
        <v>79</v>
      </c>
      <c r="L80" s="12" t="s">
        <v>80</v>
      </c>
      <c r="M80" s="12" t="s">
        <v>457</v>
      </c>
      <c r="N80" s="12" t="s">
        <v>24</v>
      </c>
      <c r="O80" s="12" t="s">
        <v>540</v>
      </c>
      <c r="P80" s="22" t="s">
        <v>898</v>
      </c>
      <c r="Q80" s="17" t="s">
        <v>24</v>
      </c>
      <c r="R80" s="12" t="s">
        <v>45</v>
      </c>
      <c r="S80" s="12" t="s">
        <v>24</v>
      </c>
      <c r="T80" s="12" t="s">
        <v>459</v>
      </c>
      <c r="U80" s="12" t="s">
        <v>24</v>
      </c>
      <c r="V80" s="12" t="s">
        <v>24</v>
      </c>
      <c r="W80" s="12" t="s">
        <v>24</v>
      </c>
      <c r="X80" s="18">
        <v>43799</v>
      </c>
      <c r="Y80" s="3"/>
      <c r="Z80" s="3"/>
      <c r="AA80" s="3"/>
      <c r="AB80" s="3"/>
      <c r="AC80" s="3"/>
      <c r="AD80" s="3"/>
      <c r="AE80" s="3"/>
      <c r="AF80" s="3"/>
      <c r="AG80" s="3"/>
      <c r="AH80" s="3"/>
      <c r="AI80" s="3"/>
      <c r="AJ80" s="3"/>
      <c r="AK80" s="3"/>
      <c r="AL80" s="3"/>
      <c r="AM80" s="3"/>
      <c r="AN80" s="3"/>
      <c r="AO80" s="3"/>
      <c r="AP80" s="3"/>
      <c r="AQ80" s="3"/>
      <c r="AR80" s="3"/>
    </row>
    <row r="81" spans="1:44" ht="300" customHeight="1" x14ac:dyDescent="0.2">
      <c r="A81" s="19" t="s">
        <v>35</v>
      </c>
      <c r="B81" s="13" t="str">
        <f>HYPERLINK("http://portal.stf.jus.br/processos/detalhe.asp?incidente=5119675","5644")</f>
        <v>5644</v>
      </c>
      <c r="C81" s="48">
        <v>42758</v>
      </c>
      <c r="D81" s="37" t="s">
        <v>325</v>
      </c>
      <c r="E81" s="38" t="s">
        <v>24</v>
      </c>
      <c r="F81" s="37" t="s">
        <v>25</v>
      </c>
      <c r="G81" s="19" t="s">
        <v>326</v>
      </c>
      <c r="H81" s="37" t="s">
        <v>27</v>
      </c>
      <c r="I81" s="12" t="s">
        <v>183</v>
      </c>
      <c r="J81" s="12" t="s">
        <v>40</v>
      </c>
      <c r="K81" s="12" t="s">
        <v>87</v>
      </c>
      <c r="L81" s="12" t="s">
        <v>184</v>
      </c>
      <c r="M81" s="12" t="s">
        <v>327</v>
      </c>
      <c r="N81" s="39" t="s">
        <v>24</v>
      </c>
      <c r="O81" s="38" t="s">
        <v>328</v>
      </c>
      <c r="P81" s="45" t="s">
        <v>329</v>
      </c>
      <c r="Q81" s="39" t="s">
        <v>24</v>
      </c>
      <c r="R81" s="39" t="s">
        <v>45</v>
      </c>
      <c r="S81" s="39" t="s">
        <v>24</v>
      </c>
      <c r="T81" s="39" t="s">
        <v>24</v>
      </c>
      <c r="U81" s="45" t="s">
        <v>330</v>
      </c>
      <c r="V81" s="45" t="s">
        <v>331</v>
      </c>
      <c r="W81" s="39" t="s">
        <v>24</v>
      </c>
      <c r="X81" s="40">
        <v>43798</v>
      </c>
      <c r="Y81" s="3"/>
      <c r="Z81" s="3"/>
      <c r="AA81" s="3"/>
      <c r="AB81" s="3"/>
      <c r="AC81" s="3"/>
      <c r="AD81" s="3"/>
      <c r="AE81" s="3"/>
      <c r="AF81" s="3"/>
      <c r="AG81" s="3"/>
      <c r="AH81" s="3"/>
      <c r="AI81" s="3"/>
      <c r="AJ81" s="3"/>
      <c r="AK81" s="3"/>
      <c r="AL81" s="3"/>
      <c r="AM81" s="3"/>
      <c r="AN81" s="3"/>
      <c r="AO81" s="3"/>
      <c r="AP81" s="3"/>
      <c r="AQ81" s="3"/>
      <c r="AR81" s="3"/>
    </row>
    <row r="82" spans="1:44" ht="300" customHeight="1" x14ac:dyDescent="0.2">
      <c r="A82" s="19" t="s">
        <v>422</v>
      </c>
      <c r="B82" s="13" t="str">
        <f>HYPERLINK("http://portal.stf.jus.br/processos/detalhe.asp?incidente=5120675","1021122")</f>
        <v>1021122</v>
      </c>
      <c r="C82" s="29">
        <v>42766</v>
      </c>
      <c r="D82" s="12" t="s">
        <v>525</v>
      </c>
      <c r="E82" s="12" t="s">
        <v>24</v>
      </c>
      <c r="F82" s="12" t="s">
        <v>24</v>
      </c>
      <c r="G82" s="12" t="s">
        <v>526</v>
      </c>
      <c r="H82" s="12" t="s">
        <v>38</v>
      </c>
      <c r="I82" s="12" t="s">
        <v>183</v>
      </c>
      <c r="J82" s="12" t="s">
        <v>50</v>
      </c>
      <c r="K82" s="12" t="s">
        <v>445</v>
      </c>
      <c r="L82" s="12" t="s">
        <v>446</v>
      </c>
      <c r="M82" s="12" t="s">
        <v>370</v>
      </c>
      <c r="N82" s="17" t="s">
        <v>24</v>
      </c>
      <c r="O82" s="12" t="s">
        <v>53</v>
      </c>
      <c r="P82" s="22" t="s">
        <v>893</v>
      </c>
      <c r="Q82" s="17" t="s">
        <v>24</v>
      </c>
      <c r="R82" s="12" t="s">
        <v>45</v>
      </c>
      <c r="S82" s="12" t="s">
        <v>24</v>
      </c>
      <c r="T82" s="12" t="s">
        <v>24</v>
      </c>
      <c r="U82" s="12" t="s">
        <v>24</v>
      </c>
      <c r="V82" s="12" t="s">
        <v>24</v>
      </c>
      <c r="W82" s="17" t="s">
        <v>24</v>
      </c>
      <c r="X82" s="18">
        <v>43799</v>
      </c>
      <c r="Y82" s="3"/>
      <c r="Z82" s="3"/>
      <c r="AA82" s="3"/>
      <c r="AB82" s="3"/>
      <c r="AC82" s="3"/>
      <c r="AD82" s="3"/>
      <c r="AE82" s="3"/>
      <c r="AF82" s="3"/>
      <c r="AG82" s="3"/>
      <c r="AH82" s="3"/>
      <c r="AI82" s="3"/>
      <c r="AJ82" s="3"/>
      <c r="AK82" s="3"/>
      <c r="AL82" s="3"/>
      <c r="AM82" s="3"/>
      <c r="AN82" s="3"/>
      <c r="AO82" s="3"/>
      <c r="AP82" s="3"/>
      <c r="AQ82" s="3"/>
      <c r="AR82" s="3"/>
    </row>
    <row r="83" spans="1:44" ht="300" customHeight="1" x14ac:dyDescent="0.2">
      <c r="A83" s="19" t="s">
        <v>35</v>
      </c>
      <c r="B83" s="13" t="str">
        <f>HYPERLINK("http://portal.stf.jus.br/processos/detalhe.asp?incidente=5148520","5672")</f>
        <v>5672</v>
      </c>
      <c r="C83" s="44">
        <v>42808</v>
      </c>
      <c r="D83" s="37" t="s">
        <v>85</v>
      </c>
      <c r="E83" s="38" t="s">
        <v>24</v>
      </c>
      <c r="F83" s="37" t="s">
        <v>59</v>
      </c>
      <c r="G83" s="19" t="s">
        <v>343</v>
      </c>
      <c r="H83" s="37" t="s">
        <v>205</v>
      </c>
      <c r="I83" s="19" t="s">
        <v>183</v>
      </c>
      <c r="J83" s="12" t="s">
        <v>40</v>
      </c>
      <c r="K83" s="12" t="s">
        <v>87</v>
      </c>
      <c r="L83" s="12" t="s">
        <v>259</v>
      </c>
      <c r="M83" s="12" t="s">
        <v>344</v>
      </c>
      <c r="N83" s="39" t="s">
        <v>24</v>
      </c>
      <c r="O83" s="38" t="s">
        <v>345</v>
      </c>
      <c r="P83" s="45" t="s">
        <v>346</v>
      </c>
      <c r="Q83" s="39" t="s">
        <v>24</v>
      </c>
      <c r="R83" s="39" t="s">
        <v>45</v>
      </c>
      <c r="S83" s="39" t="s">
        <v>24</v>
      </c>
      <c r="T83" s="39" t="s">
        <v>24</v>
      </c>
      <c r="U83" s="12" t="s">
        <v>24</v>
      </c>
      <c r="V83" s="12" t="s">
        <v>24</v>
      </c>
      <c r="W83" s="39" t="s">
        <v>24</v>
      </c>
      <c r="X83" s="40">
        <v>43798</v>
      </c>
      <c r="Y83" s="3"/>
      <c r="Z83" s="3"/>
      <c r="AA83" s="3"/>
      <c r="AB83" s="3"/>
      <c r="AC83" s="3"/>
      <c r="AD83" s="3"/>
      <c r="AE83" s="3"/>
      <c r="AF83" s="3"/>
      <c r="AG83" s="3"/>
      <c r="AH83" s="3"/>
      <c r="AI83" s="3"/>
      <c r="AJ83" s="3"/>
      <c r="AK83" s="3"/>
      <c r="AL83" s="3"/>
      <c r="AM83" s="3"/>
      <c r="AN83" s="3"/>
      <c r="AO83" s="3"/>
      <c r="AP83" s="3"/>
      <c r="AQ83" s="3"/>
      <c r="AR83" s="3"/>
    </row>
    <row r="84" spans="1:44" ht="300" customHeight="1" x14ac:dyDescent="0.2">
      <c r="A84" s="19" t="s">
        <v>35</v>
      </c>
      <c r="B84" s="13" t="str">
        <f>HYPERLINK("http://portal.stf.jus.br/processos/detalhe.asp?incidente=5163507","5685")</f>
        <v>5685</v>
      </c>
      <c r="C84" s="34">
        <v>42828</v>
      </c>
      <c r="D84" s="19" t="s">
        <v>134</v>
      </c>
      <c r="E84" s="17" t="s">
        <v>24</v>
      </c>
      <c r="F84" s="19" t="s">
        <v>99</v>
      </c>
      <c r="G84" s="19" t="s">
        <v>135</v>
      </c>
      <c r="H84" s="19" t="s">
        <v>136</v>
      </c>
      <c r="I84" s="19" t="s">
        <v>28</v>
      </c>
      <c r="J84" s="19" t="s">
        <v>29</v>
      </c>
      <c r="K84" s="19" t="s">
        <v>30</v>
      </c>
      <c r="L84" s="19" t="s">
        <v>137</v>
      </c>
      <c r="M84" s="19" t="s">
        <v>24</v>
      </c>
      <c r="N84" s="17" t="s">
        <v>24</v>
      </c>
      <c r="O84" s="12" t="s">
        <v>138</v>
      </c>
      <c r="P84" s="43" t="s">
        <v>139</v>
      </c>
      <c r="Q84" s="12" t="s">
        <v>140</v>
      </c>
      <c r="R84" s="17" t="s">
        <v>45</v>
      </c>
      <c r="S84" s="17" t="s">
        <v>24</v>
      </c>
      <c r="T84" s="12" t="s">
        <v>24</v>
      </c>
      <c r="U84" s="43" t="s">
        <v>141</v>
      </c>
      <c r="V84" s="27" t="s">
        <v>142</v>
      </c>
      <c r="W84" s="12" t="s">
        <v>24</v>
      </c>
      <c r="X84" s="25">
        <v>43797</v>
      </c>
      <c r="Y84" s="3"/>
      <c r="Z84" s="3"/>
      <c r="AA84" s="3"/>
      <c r="AB84" s="3"/>
      <c r="AC84" s="3"/>
      <c r="AD84" s="3"/>
      <c r="AE84" s="3"/>
      <c r="AF84" s="3"/>
      <c r="AG84" s="3"/>
      <c r="AH84" s="3"/>
      <c r="AI84" s="3"/>
      <c r="AJ84" s="3"/>
      <c r="AK84" s="3"/>
      <c r="AL84" s="3"/>
      <c r="AM84" s="3"/>
      <c r="AN84" s="3"/>
      <c r="AO84" s="3"/>
      <c r="AP84" s="3"/>
      <c r="AQ84" s="3"/>
      <c r="AR84" s="3"/>
    </row>
    <row r="85" spans="1:44" ht="300" customHeight="1" x14ac:dyDescent="0.2">
      <c r="A85" s="19" t="s">
        <v>35</v>
      </c>
      <c r="B85" s="13" t="str">
        <f>HYPERLINK("http://portal.stf.jus.br/processos/detalhe.asp?incidente=5165589","5686")</f>
        <v>5686</v>
      </c>
      <c r="C85" s="34">
        <v>42830</v>
      </c>
      <c r="D85" s="19" t="s">
        <v>143</v>
      </c>
      <c r="E85" s="17" t="s">
        <v>24</v>
      </c>
      <c r="F85" s="19" t="s">
        <v>25</v>
      </c>
      <c r="G85" s="19" t="s">
        <v>144</v>
      </c>
      <c r="H85" s="19" t="s">
        <v>136</v>
      </c>
      <c r="I85" s="19" t="s">
        <v>28</v>
      </c>
      <c r="J85" s="19" t="s">
        <v>29</v>
      </c>
      <c r="K85" s="19" t="s">
        <v>30</v>
      </c>
      <c r="L85" s="19" t="s">
        <v>137</v>
      </c>
      <c r="M85" s="19" t="s">
        <v>24</v>
      </c>
      <c r="N85" s="17" t="s">
        <v>24</v>
      </c>
      <c r="O85" s="12" t="s">
        <v>145</v>
      </c>
      <c r="P85" s="35" t="s">
        <v>844</v>
      </c>
      <c r="Q85" s="23" t="s">
        <v>146</v>
      </c>
      <c r="R85" s="17" t="s">
        <v>45</v>
      </c>
      <c r="S85" s="17" t="s">
        <v>24</v>
      </c>
      <c r="T85" s="12" t="s">
        <v>24</v>
      </c>
      <c r="U85" s="43" t="s">
        <v>147</v>
      </c>
      <c r="V85" s="27" t="s">
        <v>148</v>
      </c>
      <c r="W85" s="12" t="s">
        <v>24</v>
      </c>
      <c r="X85" s="25">
        <v>43797</v>
      </c>
      <c r="Y85" s="3"/>
      <c r="Z85" s="3"/>
      <c r="AA85" s="3"/>
      <c r="AB85" s="3"/>
      <c r="AC85" s="3"/>
      <c r="AD85" s="3"/>
      <c r="AE85" s="3"/>
      <c r="AF85" s="3"/>
      <c r="AG85" s="3"/>
      <c r="AH85" s="3"/>
      <c r="AI85" s="3"/>
      <c r="AJ85" s="3"/>
      <c r="AK85" s="3"/>
      <c r="AL85" s="3"/>
      <c r="AM85" s="3"/>
      <c r="AN85" s="3"/>
      <c r="AO85" s="3"/>
      <c r="AP85" s="3"/>
      <c r="AQ85" s="3"/>
      <c r="AR85" s="3"/>
    </row>
    <row r="86" spans="1:44" ht="300" customHeight="1" x14ac:dyDescent="0.2">
      <c r="A86" s="19" t="s">
        <v>35</v>
      </c>
      <c r="B86" s="13" t="str">
        <f>HYPERLINK("http://portal.stf.jus.br/processos/detalhe.asp?incidente=5165590","5687")</f>
        <v>5687</v>
      </c>
      <c r="C86" s="34">
        <v>42830</v>
      </c>
      <c r="D86" s="19" t="s">
        <v>149</v>
      </c>
      <c r="E86" s="17" t="s">
        <v>24</v>
      </c>
      <c r="F86" s="19" t="s">
        <v>150</v>
      </c>
      <c r="G86" s="19" t="s">
        <v>151</v>
      </c>
      <c r="H86" s="19" t="s">
        <v>136</v>
      </c>
      <c r="I86" s="19" t="s">
        <v>28</v>
      </c>
      <c r="J86" s="19" t="s">
        <v>29</v>
      </c>
      <c r="K86" s="19" t="s">
        <v>30</v>
      </c>
      <c r="L86" s="19" t="s">
        <v>137</v>
      </c>
      <c r="M86" s="19" t="s">
        <v>24</v>
      </c>
      <c r="N86" s="17" t="s">
        <v>24</v>
      </c>
      <c r="O86" s="12" t="s">
        <v>138</v>
      </c>
      <c r="P86" s="35" t="s">
        <v>845</v>
      </c>
      <c r="Q86" s="23" t="s">
        <v>146</v>
      </c>
      <c r="R86" s="17" t="s">
        <v>45</v>
      </c>
      <c r="S86" s="17" t="s">
        <v>24</v>
      </c>
      <c r="T86" s="12" t="s">
        <v>24</v>
      </c>
      <c r="U86" s="43" t="s">
        <v>152</v>
      </c>
      <c r="V86" s="43" t="s">
        <v>153</v>
      </c>
      <c r="W86" s="12" t="s">
        <v>24</v>
      </c>
      <c r="X86" s="25">
        <v>43797</v>
      </c>
      <c r="Y86" s="3"/>
      <c r="Z86" s="3"/>
      <c r="AA86" s="3"/>
      <c r="AB86" s="3"/>
      <c r="AC86" s="3"/>
      <c r="AD86" s="3"/>
      <c r="AE86" s="3"/>
      <c r="AF86" s="3"/>
      <c r="AG86" s="3"/>
      <c r="AH86" s="3"/>
      <c r="AI86" s="3"/>
      <c r="AJ86" s="3"/>
      <c r="AK86" s="3"/>
      <c r="AL86" s="3"/>
      <c r="AM86" s="3"/>
      <c r="AN86" s="3"/>
      <c r="AO86" s="3"/>
      <c r="AP86" s="3"/>
      <c r="AQ86" s="3"/>
      <c r="AR86" s="3"/>
    </row>
    <row r="87" spans="1:44" ht="300" customHeight="1" x14ac:dyDescent="0.2">
      <c r="A87" s="19" t="s">
        <v>35</v>
      </c>
      <c r="B87" s="13" t="str">
        <f>HYPERLINK("http://portal.stf.jus.br/processos/detalhe.asp?incidente=5170951","5695")</f>
        <v>5695</v>
      </c>
      <c r="C87" s="34">
        <v>42842</v>
      </c>
      <c r="D87" s="19" t="s">
        <v>154</v>
      </c>
      <c r="E87" s="17" t="s">
        <v>24</v>
      </c>
      <c r="F87" s="19" t="s">
        <v>155</v>
      </c>
      <c r="G87" s="19" t="s">
        <v>156</v>
      </c>
      <c r="H87" s="19" t="s">
        <v>136</v>
      </c>
      <c r="I87" s="19" t="s">
        <v>28</v>
      </c>
      <c r="J87" s="19" t="s">
        <v>29</v>
      </c>
      <c r="K87" s="19" t="s">
        <v>30</v>
      </c>
      <c r="L87" s="19" t="s">
        <v>137</v>
      </c>
      <c r="M87" s="19" t="s">
        <v>24</v>
      </c>
      <c r="N87" s="17" t="s">
        <v>24</v>
      </c>
      <c r="O87" s="12" t="s">
        <v>138</v>
      </c>
      <c r="P87" s="35" t="s">
        <v>846</v>
      </c>
      <c r="Q87" s="23" t="s">
        <v>146</v>
      </c>
      <c r="R87" s="17" t="s">
        <v>45</v>
      </c>
      <c r="S87" s="17" t="s">
        <v>24</v>
      </c>
      <c r="T87" s="12" t="s">
        <v>24</v>
      </c>
      <c r="U87" s="42" t="s">
        <v>157</v>
      </c>
      <c r="V87" s="42" t="s">
        <v>158</v>
      </c>
      <c r="W87" s="12" t="s">
        <v>24</v>
      </c>
      <c r="X87" s="25">
        <v>43797</v>
      </c>
      <c r="Y87" s="3"/>
      <c r="Z87" s="3"/>
      <c r="AA87" s="3"/>
      <c r="AB87" s="3"/>
      <c r="AC87" s="3"/>
      <c r="AD87" s="3"/>
      <c r="AE87" s="3"/>
      <c r="AF87" s="3"/>
      <c r="AG87" s="3"/>
      <c r="AH87" s="3"/>
      <c r="AI87" s="3"/>
      <c r="AJ87" s="3"/>
      <c r="AK87" s="3"/>
      <c r="AL87" s="3"/>
      <c r="AM87" s="3"/>
      <c r="AN87" s="3"/>
      <c r="AO87" s="3"/>
      <c r="AP87" s="3"/>
      <c r="AQ87" s="3"/>
      <c r="AR87" s="3"/>
    </row>
    <row r="88" spans="1:44" ht="300" customHeight="1" x14ac:dyDescent="0.2">
      <c r="A88" s="19" t="s">
        <v>422</v>
      </c>
      <c r="B88" s="13" t="str">
        <f>HYPERLINK("http://portal.stf.jus.br/processos/detalhe.asp?incidente=5174055","1042224")</f>
        <v>1042224</v>
      </c>
      <c r="C88" s="29">
        <v>42851</v>
      </c>
      <c r="D88" s="12" t="s">
        <v>514</v>
      </c>
      <c r="E88" s="12" t="s">
        <v>24</v>
      </c>
      <c r="F88" s="12" t="s">
        <v>24</v>
      </c>
      <c r="G88" s="12" t="s">
        <v>515</v>
      </c>
      <c r="H88" s="12" t="s">
        <v>61</v>
      </c>
      <c r="I88" s="12" t="s">
        <v>39</v>
      </c>
      <c r="J88" s="12" t="s">
        <v>40</v>
      </c>
      <c r="K88" s="12" t="s">
        <v>79</v>
      </c>
      <c r="L88" s="12" t="s">
        <v>88</v>
      </c>
      <c r="M88" s="12" t="s">
        <v>177</v>
      </c>
      <c r="N88" s="17" t="s">
        <v>24</v>
      </c>
      <c r="O88" s="12" t="s">
        <v>516</v>
      </c>
      <c r="P88" s="27" t="s">
        <v>517</v>
      </c>
      <c r="Q88" s="17" t="s">
        <v>24</v>
      </c>
      <c r="R88" s="12" t="s">
        <v>45</v>
      </c>
      <c r="S88" s="12" t="s">
        <v>24</v>
      </c>
      <c r="T88" s="12" t="s">
        <v>24</v>
      </c>
      <c r="U88" s="12" t="s">
        <v>24</v>
      </c>
      <c r="V88" s="12" t="s">
        <v>24</v>
      </c>
      <c r="W88" s="17" t="s">
        <v>180</v>
      </c>
      <c r="X88" s="18">
        <v>43799</v>
      </c>
      <c r="Y88" s="3"/>
      <c r="Z88" s="3"/>
      <c r="AA88" s="3"/>
      <c r="AB88" s="3"/>
      <c r="AC88" s="3"/>
      <c r="AD88" s="3"/>
      <c r="AE88" s="3"/>
      <c r="AF88" s="3"/>
      <c r="AG88" s="3"/>
      <c r="AH88" s="3"/>
      <c r="AI88" s="3"/>
      <c r="AJ88" s="3"/>
      <c r="AK88" s="3"/>
      <c r="AL88" s="3"/>
      <c r="AM88" s="3"/>
      <c r="AN88" s="3"/>
      <c r="AO88" s="3"/>
      <c r="AP88" s="3"/>
      <c r="AQ88" s="3"/>
      <c r="AR88" s="3"/>
    </row>
    <row r="89" spans="1:44" ht="300" customHeight="1" x14ac:dyDescent="0.2">
      <c r="A89" s="19" t="s">
        <v>422</v>
      </c>
      <c r="B89" s="13" t="str">
        <f>HYPERLINK("http://portal.stf.jus.br/processos/detalhe.asp?incidente=5201408","1052422")</f>
        <v>1052422</v>
      </c>
      <c r="C89" s="21">
        <v>42907</v>
      </c>
      <c r="D89" s="12" t="s">
        <v>427</v>
      </c>
      <c r="E89" s="12" t="s">
        <v>24</v>
      </c>
      <c r="F89" s="12" t="s">
        <v>24</v>
      </c>
      <c r="G89" s="12" t="s">
        <v>428</v>
      </c>
      <c r="H89" s="12" t="s">
        <v>78</v>
      </c>
      <c r="I89" s="12" t="s">
        <v>39</v>
      </c>
      <c r="J89" s="12" t="s">
        <v>40</v>
      </c>
      <c r="K89" s="12" t="s">
        <v>79</v>
      </c>
      <c r="L89" s="12" t="s">
        <v>429</v>
      </c>
      <c r="M89" s="12" t="s">
        <v>430</v>
      </c>
      <c r="N89" s="17" t="s">
        <v>24</v>
      </c>
      <c r="O89" s="12" t="s">
        <v>431</v>
      </c>
      <c r="P89" s="22" t="s">
        <v>871</v>
      </c>
      <c r="Q89" s="17" t="s">
        <v>24</v>
      </c>
      <c r="R89" s="12" t="s">
        <v>45</v>
      </c>
      <c r="S89" s="12" t="s">
        <v>24</v>
      </c>
      <c r="T89" s="12" t="s">
        <v>24</v>
      </c>
      <c r="U89" s="12" t="s">
        <v>24</v>
      </c>
      <c r="V89" s="12" t="s">
        <v>24</v>
      </c>
      <c r="W89" s="12" t="s">
        <v>180</v>
      </c>
      <c r="X89" s="25">
        <v>43797</v>
      </c>
      <c r="Y89" s="3"/>
      <c r="Z89" s="3"/>
      <c r="AA89" s="3"/>
      <c r="AB89" s="3"/>
      <c r="AC89" s="3"/>
      <c r="AD89" s="3"/>
      <c r="AE89" s="3"/>
      <c r="AF89" s="3"/>
      <c r="AG89" s="3"/>
      <c r="AH89" s="3"/>
      <c r="AI89" s="3"/>
      <c r="AJ89" s="3"/>
      <c r="AK89" s="3"/>
      <c r="AL89" s="3"/>
      <c r="AM89" s="3"/>
      <c r="AN89" s="3"/>
      <c r="AO89" s="3"/>
      <c r="AP89" s="3"/>
      <c r="AQ89" s="3"/>
      <c r="AR89" s="3"/>
    </row>
    <row r="90" spans="1:44" ht="300" customHeight="1" x14ac:dyDescent="0.2">
      <c r="A90" s="19" t="s">
        <v>35</v>
      </c>
      <c r="B90" s="13" t="str">
        <f>HYPERLINK("http://portal.stf.jus.br/processos/detalhe.asp?incidente=5216509","5735")</f>
        <v>5735</v>
      </c>
      <c r="C90" s="33">
        <v>42913</v>
      </c>
      <c r="D90" s="19" t="s">
        <v>85</v>
      </c>
      <c r="E90" s="17" t="s">
        <v>24</v>
      </c>
      <c r="F90" s="19" t="s">
        <v>59</v>
      </c>
      <c r="G90" s="19" t="s">
        <v>159</v>
      </c>
      <c r="H90" s="19" t="s">
        <v>136</v>
      </c>
      <c r="I90" s="19" t="s">
        <v>28</v>
      </c>
      <c r="J90" s="19" t="s">
        <v>29</v>
      </c>
      <c r="K90" s="19" t="s">
        <v>30</v>
      </c>
      <c r="L90" s="19" t="s">
        <v>160</v>
      </c>
      <c r="M90" s="19" t="s">
        <v>24</v>
      </c>
      <c r="N90" s="17" t="s">
        <v>24</v>
      </c>
      <c r="O90" s="12" t="s">
        <v>161</v>
      </c>
      <c r="P90" s="35" t="s">
        <v>847</v>
      </c>
      <c r="Q90" s="23" t="s">
        <v>146</v>
      </c>
      <c r="R90" s="17" t="s">
        <v>45</v>
      </c>
      <c r="S90" s="17" t="s">
        <v>24</v>
      </c>
      <c r="T90" s="12" t="s">
        <v>24</v>
      </c>
      <c r="U90" s="43" t="s">
        <v>162</v>
      </c>
      <c r="V90" s="43" t="s">
        <v>163</v>
      </c>
      <c r="W90" s="12" t="s">
        <v>24</v>
      </c>
      <c r="X90" s="25">
        <v>43797</v>
      </c>
      <c r="Y90" s="3"/>
      <c r="Z90" s="3"/>
      <c r="AA90" s="3"/>
      <c r="AB90" s="3"/>
      <c r="AC90" s="3"/>
      <c r="AD90" s="3"/>
      <c r="AE90" s="3"/>
      <c r="AF90" s="3"/>
      <c r="AG90" s="3"/>
      <c r="AH90" s="3"/>
      <c r="AI90" s="3"/>
      <c r="AJ90" s="3"/>
      <c r="AK90" s="3"/>
      <c r="AL90" s="3"/>
      <c r="AM90" s="3"/>
      <c r="AN90" s="3"/>
      <c r="AO90" s="3"/>
      <c r="AP90" s="3"/>
      <c r="AQ90" s="3"/>
      <c r="AR90" s="3"/>
    </row>
    <row r="91" spans="1:44" ht="300" customHeight="1" x14ac:dyDescent="0.2">
      <c r="A91" s="19" t="s">
        <v>422</v>
      </c>
      <c r="B91" s="13" t="str">
        <f>HYPERLINK("http://portal.stf.jus.br/processos/detalhe.asp?incidente=5221941","1059196")</f>
        <v>1059196</v>
      </c>
      <c r="C91" s="21">
        <v>42922</v>
      </c>
      <c r="D91" s="12" t="s">
        <v>432</v>
      </c>
      <c r="E91" s="12" t="s">
        <v>24</v>
      </c>
      <c r="F91" s="12" t="s">
        <v>24</v>
      </c>
      <c r="G91" s="12" t="s">
        <v>433</v>
      </c>
      <c r="H91" s="12" t="s">
        <v>71</v>
      </c>
      <c r="I91" s="12" t="s">
        <v>39</v>
      </c>
      <c r="J91" s="12" t="s">
        <v>40</v>
      </c>
      <c r="K91" s="12" t="s">
        <v>79</v>
      </c>
      <c r="L91" s="12" t="s">
        <v>434</v>
      </c>
      <c r="M91" s="12" t="s">
        <v>180</v>
      </c>
      <c r="N91" s="17" t="s">
        <v>24</v>
      </c>
      <c r="O91" s="12" t="s">
        <v>435</v>
      </c>
      <c r="P91" s="22" t="s">
        <v>872</v>
      </c>
      <c r="Q91" s="17" t="s">
        <v>24</v>
      </c>
      <c r="R91" s="12" t="s">
        <v>436</v>
      </c>
      <c r="S91" s="12" t="s">
        <v>24</v>
      </c>
      <c r="T91" s="12" t="s">
        <v>405</v>
      </c>
      <c r="U91" s="12" t="s">
        <v>24</v>
      </c>
      <c r="V91" s="12" t="s">
        <v>24</v>
      </c>
      <c r="W91" s="12" t="s">
        <v>434</v>
      </c>
      <c r="X91" s="25">
        <v>43797</v>
      </c>
      <c r="Y91" s="3"/>
      <c r="Z91" s="3"/>
      <c r="AA91" s="3"/>
      <c r="AB91" s="3"/>
      <c r="AC91" s="3"/>
      <c r="AD91" s="3"/>
      <c r="AE91" s="3"/>
      <c r="AF91" s="3"/>
      <c r="AG91" s="3"/>
      <c r="AH91" s="3"/>
      <c r="AI91" s="3"/>
      <c r="AJ91" s="3"/>
      <c r="AK91" s="3"/>
      <c r="AL91" s="3"/>
      <c r="AM91" s="3"/>
      <c r="AN91" s="3"/>
      <c r="AO91" s="3"/>
      <c r="AP91" s="3"/>
      <c r="AQ91" s="3"/>
      <c r="AR91" s="3"/>
    </row>
    <row r="92" spans="1:44" ht="300" customHeight="1" x14ac:dyDescent="0.2">
      <c r="A92" s="19" t="s">
        <v>680</v>
      </c>
      <c r="B92" s="13" t="str">
        <f>HYPERLINK("http://portal.stf.jus.br/processos/detalhe.asp?incidente=5228181","1062100")</f>
        <v>1062100</v>
      </c>
      <c r="C92" s="21">
        <v>42965</v>
      </c>
      <c r="D92" s="12" t="s">
        <v>691</v>
      </c>
      <c r="E92" s="12" t="s">
        <v>24</v>
      </c>
      <c r="F92" s="12" t="s">
        <v>24</v>
      </c>
      <c r="G92" s="12" t="s">
        <v>692</v>
      </c>
      <c r="H92" s="12" t="s">
        <v>61</v>
      </c>
      <c r="I92" s="12" t="s">
        <v>39</v>
      </c>
      <c r="J92" s="12" t="s">
        <v>40</v>
      </c>
      <c r="K92" s="12" t="s">
        <v>79</v>
      </c>
      <c r="L92" s="12" t="s">
        <v>412</v>
      </c>
      <c r="M92" s="12" t="s">
        <v>457</v>
      </c>
      <c r="N92" s="12" t="s">
        <v>24</v>
      </c>
      <c r="O92" s="12" t="s">
        <v>693</v>
      </c>
      <c r="P92" s="27" t="s">
        <v>694</v>
      </c>
      <c r="Q92" s="17" t="s">
        <v>24</v>
      </c>
      <c r="R92" s="17" t="s">
        <v>45</v>
      </c>
      <c r="S92" s="17" t="s">
        <v>24</v>
      </c>
      <c r="T92" s="12" t="s">
        <v>24</v>
      </c>
      <c r="U92" s="12" t="s">
        <v>24</v>
      </c>
      <c r="V92" s="12" t="s">
        <v>24</v>
      </c>
      <c r="W92" s="12" t="s">
        <v>180</v>
      </c>
      <c r="X92" s="25">
        <v>43797</v>
      </c>
      <c r="Y92" s="3"/>
      <c r="Z92" s="3"/>
      <c r="AA92" s="3"/>
      <c r="AB92" s="3"/>
      <c r="AC92" s="3"/>
      <c r="AD92" s="3"/>
      <c r="AE92" s="3"/>
      <c r="AF92" s="3"/>
      <c r="AG92" s="3"/>
      <c r="AH92" s="3"/>
      <c r="AI92" s="3"/>
      <c r="AJ92" s="3"/>
      <c r="AK92" s="3"/>
      <c r="AL92" s="3"/>
      <c r="AM92" s="3"/>
      <c r="AN92" s="3"/>
      <c r="AO92" s="3"/>
      <c r="AP92" s="3"/>
      <c r="AQ92" s="3"/>
      <c r="AR92" s="3"/>
    </row>
    <row r="93" spans="1:44" ht="300" customHeight="1" x14ac:dyDescent="0.2">
      <c r="A93" s="19" t="s">
        <v>35</v>
      </c>
      <c r="B93" s="13" t="str">
        <f>HYPERLINK("http://portal.stf.jus.br/processos/detalhe.asp?incidente=5288159","5793")</f>
        <v>5793</v>
      </c>
      <c r="C93" s="49">
        <v>43021</v>
      </c>
      <c r="D93" s="19" t="s">
        <v>164</v>
      </c>
      <c r="E93" s="17" t="s">
        <v>24</v>
      </c>
      <c r="F93" s="19" t="s">
        <v>165</v>
      </c>
      <c r="G93" s="19" t="s">
        <v>166</v>
      </c>
      <c r="H93" s="19" t="s">
        <v>167</v>
      </c>
      <c r="I93" s="19" t="s">
        <v>28</v>
      </c>
      <c r="J93" s="19" t="s">
        <v>168</v>
      </c>
      <c r="K93" s="19" t="s">
        <v>169</v>
      </c>
      <c r="L93" s="19" t="s">
        <v>170</v>
      </c>
      <c r="M93" s="19" t="s">
        <v>24</v>
      </c>
      <c r="N93" s="17" t="s">
        <v>24</v>
      </c>
      <c r="O93" s="12" t="s">
        <v>171</v>
      </c>
      <c r="P93" s="43" t="s">
        <v>172</v>
      </c>
      <c r="Q93" s="17" t="s">
        <v>24</v>
      </c>
      <c r="R93" s="17" t="s">
        <v>45</v>
      </c>
      <c r="S93" s="17" t="s">
        <v>24</v>
      </c>
      <c r="T93" s="12" t="s">
        <v>24</v>
      </c>
      <c r="U93" s="43" t="s">
        <v>173</v>
      </c>
      <c r="V93" s="12" t="s">
        <v>24</v>
      </c>
      <c r="W93" s="12" t="s">
        <v>24</v>
      </c>
      <c r="X93" s="25">
        <v>43796</v>
      </c>
      <c r="Y93" s="3"/>
      <c r="Z93" s="3"/>
      <c r="AA93" s="3"/>
      <c r="AB93" s="3"/>
      <c r="AC93" s="3"/>
      <c r="AD93" s="3"/>
      <c r="AE93" s="3"/>
      <c r="AF93" s="3"/>
      <c r="AG93" s="3"/>
      <c r="AH93" s="3"/>
      <c r="AI93" s="3"/>
      <c r="AJ93" s="3"/>
      <c r="AK93" s="3"/>
      <c r="AL93" s="3"/>
      <c r="AM93" s="3"/>
      <c r="AN93" s="3"/>
      <c r="AO93" s="3"/>
      <c r="AP93" s="3"/>
      <c r="AQ93" s="3"/>
      <c r="AR93" s="3"/>
    </row>
    <row r="94" spans="1:44" ht="300" customHeight="1" x14ac:dyDescent="0.2">
      <c r="A94" s="19" t="s">
        <v>422</v>
      </c>
      <c r="B94" s="13" t="str">
        <f>HYPERLINK("http://portal.stf.jus.br/processos/detalhe.asp?incidente=5287778","1084209")</f>
        <v>1084209</v>
      </c>
      <c r="C94" s="32">
        <v>43026</v>
      </c>
      <c r="D94" s="12" t="s">
        <v>514</v>
      </c>
      <c r="E94" s="12" t="s">
        <v>24</v>
      </c>
      <c r="F94" s="12" t="s">
        <v>24</v>
      </c>
      <c r="G94" s="12" t="s">
        <v>515</v>
      </c>
      <c r="H94" s="12" t="s">
        <v>61</v>
      </c>
      <c r="I94" s="12" t="s">
        <v>39</v>
      </c>
      <c r="J94" s="12" t="s">
        <v>40</v>
      </c>
      <c r="K94" s="12" t="s">
        <v>79</v>
      </c>
      <c r="L94" s="12" t="s">
        <v>88</v>
      </c>
      <c r="M94" s="12" t="s">
        <v>177</v>
      </c>
      <c r="N94" s="17" t="s">
        <v>24</v>
      </c>
      <c r="O94" s="12" t="s">
        <v>518</v>
      </c>
      <c r="P94" s="27" t="s">
        <v>519</v>
      </c>
      <c r="Q94" s="17" t="s">
        <v>24</v>
      </c>
      <c r="R94" s="12" t="s">
        <v>45</v>
      </c>
      <c r="S94" s="12" t="s">
        <v>24</v>
      </c>
      <c r="T94" s="12" t="s">
        <v>24</v>
      </c>
      <c r="U94" s="12" t="s">
        <v>24</v>
      </c>
      <c r="V94" s="12" t="s">
        <v>24</v>
      </c>
      <c r="W94" s="12" t="s">
        <v>180</v>
      </c>
      <c r="X94" s="18">
        <v>43799</v>
      </c>
      <c r="Y94" s="3"/>
      <c r="Z94" s="3"/>
      <c r="AA94" s="3"/>
      <c r="AB94" s="3"/>
      <c r="AC94" s="3"/>
      <c r="AD94" s="3"/>
      <c r="AE94" s="3"/>
      <c r="AF94" s="3"/>
      <c r="AG94" s="3"/>
      <c r="AH94" s="3"/>
      <c r="AI94" s="3"/>
      <c r="AJ94" s="3"/>
      <c r="AK94" s="3"/>
      <c r="AL94" s="3"/>
      <c r="AM94" s="3"/>
      <c r="AN94" s="3"/>
      <c r="AO94" s="3"/>
      <c r="AP94" s="3"/>
      <c r="AQ94" s="3"/>
      <c r="AR94" s="3"/>
    </row>
    <row r="95" spans="1:44" ht="300" customHeight="1" x14ac:dyDescent="0.2">
      <c r="A95" s="19" t="s">
        <v>35</v>
      </c>
      <c r="B95" s="13" t="str">
        <f>HYPERLINK("http://portal.stf.jus.br/processos/detalhe.asp?incidente=5310812","5816")</f>
        <v>5816</v>
      </c>
      <c r="C95" s="49">
        <v>43053</v>
      </c>
      <c r="D95" s="19" t="s">
        <v>174</v>
      </c>
      <c r="E95" s="17" t="s">
        <v>24</v>
      </c>
      <c r="F95" s="19" t="s">
        <v>175</v>
      </c>
      <c r="G95" s="19" t="s">
        <v>176</v>
      </c>
      <c r="H95" s="19" t="s">
        <v>93</v>
      </c>
      <c r="I95" s="19" t="s">
        <v>39</v>
      </c>
      <c r="J95" s="19" t="s">
        <v>40</v>
      </c>
      <c r="K95" s="19" t="s">
        <v>79</v>
      </c>
      <c r="L95" s="19" t="s">
        <v>88</v>
      </c>
      <c r="M95" s="19" t="s">
        <v>177</v>
      </c>
      <c r="N95" s="17" t="s">
        <v>24</v>
      </c>
      <c r="O95" s="12" t="s">
        <v>178</v>
      </c>
      <c r="P95" s="35" t="s">
        <v>848</v>
      </c>
      <c r="Q95" s="17" t="s">
        <v>24</v>
      </c>
      <c r="R95" s="17" t="s">
        <v>17</v>
      </c>
      <c r="S95" s="12" t="s">
        <v>179</v>
      </c>
      <c r="T95" s="12" t="s">
        <v>33</v>
      </c>
      <c r="U95" s="12" t="s">
        <v>24</v>
      </c>
      <c r="V95" s="12" t="s">
        <v>24</v>
      </c>
      <c r="W95" s="12" t="s">
        <v>180</v>
      </c>
      <c r="X95" s="25">
        <v>43796</v>
      </c>
      <c r="Y95" s="3"/>
      <c r="Z95" s="3"/>
      <c r="AA95" s="3"/>
      <c r="AB95" s="3"/>
      <c r="AC95" s="3"/>
      <c r="AD95" s="3"/>
      <c r="AE95" s="3"/>
      <c r="AF95" s="3"/>
      <c r="AG95" s="3"/>
      <c r="AH95" s="3"/>
      <c r="AI95" s="3"/>
      <c r="AJ95" s="3"/>
      <c r="AK95" s="3"/>
      <c r="AL95" s="3"/>
      <c r="AM95" s="3"/>
      <c r="AN95" s="3"/>
      <c r="AO95" s="3"/>
      <c r="AP95" s="3"/>
      <c r="AQ95" s="3"/>
      <c r="AR95" s="3"/>
    </row>
    <row r="96" spans="1:44" ht="300" customHeight="1" x14ac:dyDescent="0.2">
      <c r="A96" s="19" t="s">
        <v>680</v>
      </c>
      <c r="B96" s="13" t="str">
        <f>HYPERLINK("http://portal.stf.jus.br/processos/detalhe.asp?incidente=5341799","1104292")</f>
        <v>1104292</v>
      </c>
      <c r="C96" s="21">
        <v>43132</v>
      </c>
      <c r="D96" s="12" t="s">
        <v>695</v>
      </c>
      <c r="E96" s="12" t="s">
        <v>24</v>
      </c>
      <c r="F96" s="12" t="s">
        <v>24</v>
      </c>
      <c r="G96" s="12" t="s">
        <v>696</v>
      </c>
      <c r="H96" s="12" t="s">
        <v>71</v>
      </c>
      <c r="I96" s="12" t="s">
        <v>39</v>
      </c>
      <c r="J96" s="12" t="s">
        <v>40</v>
      </c>
      <c r="K96" s="12" t="s">
        <v>79</v>
      </c>
      <c r="L96" s="12" t="s">
        <v>80</v>
      </c>
      <c r="M96" s="12" t="s">
        <v>81</v>
      </c>
      <c r="N96" s="12" t="s">
        <v>24</v>
      </c>
      <c r="O96" s="12" t="s">
        <v>288</v>
      </c>
      <c r="P96" s="22" t="s">
        <v>940</v>
      </c>
      <c r="Q96" s="17" t="s">
        <v>24</v>
      </c>
      <c r="R96" s="17" t="s">
        <v>45</v>
      </c>
      <c r="S96" s="17" t="s">
        <v>24</v>
      </c>
      <c r="T96" s="12" t="s">
        <v>405</v>
      </c>
      <c r="U96" s="12" t="s">
        <v>24</v>
      </c>
      <c r="V96" s="12" t="s">
        <v>24</v>
      </c>
      <c r="W96" s="17" t="s">
        <v>24</v>
      </c>
      <c r="X96" s="25">
        <v>43798</v>
      </c>
      <c r="Y96" s="3"/>
      <c r="Z96" s="3"/>
      <c r="AA96" s="3"/>
      <c r="AB96" s="3"/>
      <c r="AC96" s="3"/>
      <c r="AD96" s="3"/>
      <c r="AE96" s="3"/>
      <c r="AF96" s="3"/>
      <c r="AG96" s="3"/>
      <c r="AH96" s="3"/>
      <c r="AI96" s="3"/>
      <c r="AJ96" s="3"/>
      <c r="AK96" s="3"/>
      <c r="AL96" s="3"/>
      <c r="AM96" s="3"/>
      <c r="AN96" s="3"/>
      <c r="AO96" s="3"/>
      <c r="AP96" s="3"/>
      <c r="AQ96" s="3"/>
      <c r="AR96" s="3"/>
    </row>
    <row r="97" spans="1:44" ht="300" customHeight="1" x14ac:dyDescent="0.2">
      <c r="A97" s="19" t="s">
        <v>680</v>
      </c>
      <c r="B97" s="13" t="str">
        <f>HYPERLINK("http://portal.stf.jus.br/processos/detalhe.asp?incidente=5358733","1109828")</f>
        <v>1109828</v>
      </c>
      <c r="C97" s="29">
        <v>43159</v>
      </c>
      <c r="D97" s="12" t="s">
        <v>742</v>
      </c>
      <c r="E97" s="12" t="s">
        <v>24</v>
      </c>
      <c r="F97" s="12" t="s">
        <v>24</v>
      </c>
      <c r="G97" s="12" t="s">
        <v>743</v>
      </c>
      <c r="H97" s="12" t="s">
        <v>38</v>
      </c>
      <c r="I97" s="12" t="s">
        <v>39</v>
      </c>
      <c r="J97" s="12" t="s">
        <v>40</v>
      </c>
      <c r="K97" s="12" t="s">
        <v>79</v>
      </c>
      <c r="L97" s="12" t="s">
        <v>80</v>
      </c>
      <c r="M97" s="12" t="s">
        <v>81</v>
      </c>
      <c r="N97" s="12" t="s">
        <v>24</v>
      </c>
      <c r="O97" s="12" t="s">
        <v>403</v>
      </c>
      <c r="P97" s="27" t="s">
        <v>744</v>
      </c>
      <c r="Q97" s="17" t="s">
        <v>24</v>
      </c>
      <c r="R97" s="12" t="s">
        <v>45</v>
      </c>
      <c r="S97" s="12" t="s">
        <v>24</v>
      </c>
      <c r="T97" s="12" t="s">
        <v>24</v>
      </c>
      <c r="U97" s="12" t="s">
        <v>24</v>
      </c>
      <c r="V97" s="12" t="s">
        <v>24</v>
      </c>
      <c r="W97" s="12" t="s">
        <v>24</v>
      </c>
      <c r="X97" s="18">
        <v>43799</v>
      </c>
      <c r="Y97" s="3"/>
      <c r="Z97" s="3"/>
      <c r="AA97" s="3"/>
      <c r="AB97" s="3"/>
      <c r="AC97" s="3"/>
      <c r="AD97" s="3"/>
      <c r="AE97" s="3"/>
      <c r="AF97" s="3"/>
      <c r="AG97" s="3"/>
      <c r="AH97" s="3"/>
      <c r="AI97" s="3"/>
      <c r="AJ97" s="3"/>
      <c r="AK97" s="3"/>
      <c r="AL97" s="3"/>
      <c r="AM97" s="3"/>
      <c r="AN97" s="3"/>
      <c r="AO97" s="3"/>
      <c r="AP97" s="3"/>
      <c r="AQ97" s="3"/>
      <c r="AR97" s="3"/>
    </row>
    <row r="98" spans="1:44" ht="300" customHeight="1" x14ac:dyDescent="0.2">
      <c r="A98" s="19" t="s">
        <v>35</v>
      </c>
      <c r="B98" s="20" t="str">
        <f>HYPERLINK("http://portal.stf.jus.br/processos/detalhe.asp?incidente=5385250","5929")</f>
        <v>5929</v>
      </c>
      <c r="C98" s="34">
        <v>43193</v>
      </c>
      <c r="D98" s="19" t="s">
        <v>295</v>
      </c>
      <c r="E98" s="19" t="s">
        <v>24</v>
      </c>
      <c r="F98" s="19" t="s">
        <v>175</v>
      </c>
      <c r="G98" s="19" t="s">
        <v>296</v>
      </c>
      <c r="H98" s="19" t="s">
        <v>27</v>
      </c>
      <c r="I98" s="19" t="s">
        <v>39</v>
      </c>
      <c r="J98" s="12" t="s">
        <v>40</v>
      </c>
      <c r="K98" s="12" t="s">
        <v>87</v>
      </c>
      <c r="L98" s="12" t="s">
        <v>88</v>
      </c>
      <c r="M98" s="12" t="s">
        <v>297</v>
      </c>
      <c r="N98" s="12" t="s">
        <v>24</v>
      </c>
      <c r="O98" s="12" t="s">
        <v>298</v>
      </c>
      <c r="P98" s="35" t="s">
        <v>857</v>
      </c>
      <c r="Q98" s="17" t="s">
        <v>24</v>
      </c>
      <c r="R98" s="17" t="s">
        <v>17</v>
      </c>
      <c r="S98" s="17" t="s">
        <v>24</v>
      </c>
      <c r="T98" s="17" t="s">
        <v>24</v>
      </c>
      <c r="U98" s="12" t="s">
        <v>24</v>
      </c>
      <c r="V98" s="12" t="s">
        <v>24</v>
      </c>
      <c r="W98" s="12" t="s">
        <v>24</v>
      </c>
      <c r="X98" s="25">
        <v>43798</v>
      </c>
      <c r="Y98" s="3"/>
      <c r="Z98" s="3"/>
      <c r="AA98" s="3"/>
      <c r="AB98" s="3"/>
      <c r="AC98" s="3"/>
      <c r="AD98" s="3"/>
      <c r="AE98" s="3"/>
      <c r="AF98" s="3"/>
      <c r="AG98" s="3"/>
      <c r="AH98" s="3"/>
      <c r="AI98" s="3"/>
      <c r="AJ98" s="3"/>
      <c r="AK98" s="3"/>
      <c r="AL98" s="3"/>
      <c r="AM98" s="3"/>
      <c r="AN98" s="3"/>
      <c r="AO98" s="3"/>
      <c r="AP98" s="3"/>
      <c r="AQ98" s="3"/>
      <c r="AR98" s="3"/>
    </row>
    <row r="99" spans="1:44" ht="300" customHeight="1" x14ac:dyDescent="0.2">
      <c r="A99" s="19" t="s">
        <v>422</v>
      </c>
      <c r="B99" s="13" t="str">
        <f>HYPERLINK("http://portal.stf.jus.br/processos/detalhe.asp?incidente=5385925","1120600")</f>
        <v>1120600</v>
      </c>
      <c r="C99" s="29">
        <v>43195</v>
      </c>
      <c r="D99" s="12" t="s">
        <v>527</v>
      </c>
      <c r="E99" s="12" t="s">
        <v>24</v>
      </c>
      <c r="F99" s="12" t="s">
        <v>24</v>
      </c>
      <c r="G99" s="12" t="s">
        <v>528</v>
      </c>
      <c r="H99" s="12" t="s">
        <v>78</v>
      </c>
      <c r="I99" s="12" t="s">
        <v>39</v>
      </c>
      <c r="J99" s="12" t="s">
        <v>40</v>
      </c>
      <c r="K99" s="12" t="s">
        <v>79</v>
      </c>
      <c r="L99" s="12" t="s">
        <v>80</v>
      </c>
      <c r="M99" s="12" t="s">
        <v>81</v>
      </c>
      <c r="N99" s="12" t="s">
        <v>24</v>
      </c>
      <c r="O99" s="12" t="s">
        <v>403</v>
      </c>
      <c r="P99" s="22" t="s">
        <v>894</v>
      </c>
      <c r="Q99" s="17" t="s">
        <v>24</v>
      </c>
      <c r="R99" s="12" t="s">
        <v>45</v>
      </c>
      <c r="S99" s="12" t="s">
        <v>24</v>
      </c>
      <c r="T99" s="12" t="s">
        <v>215</v>
      </c>
      <c r="U99" s="12" t="s">
        <v>24</v>
      </c>
      <c r="V99" s="12" t="s">
        <v>24</v>
      </c>
      <c r="W99" s="12" t="s">
        <v>24</v>
      </c>
      <c r="X99" s="18">
        <v>43799</v>
      </c>
      <c r="Y99" s="3"/>
      <c r="Z99" s="3"/>
      <c r="AA99" s="3"/>
      <c r="AB99" s="3"/>
      <c r="AC99" s="3"/>
      <c r="AD99" s="3"/>
      <c r="AE99" s="3"/>
      <c r="AF99" s="3"/>
      <c r="AG99" s="3"/>
      <c r="AH99" s="3"/>
      <c r="AI99" s="3"/>
      <c r="AJ99" s="3"/>
      <c r="AK99" s="3"/>
      <c r="AL99" s="3"/>
      <c r="AM99" s="3"/>
      <c r="AN99" s="3"/>
      <c r="AO99" s="3"/>
      <c r="AP99" s="3"/>
      <c r="AQ99" s="3"/>
      <c r="AR99" s="3"/>
    </row>
    <row r="100" spans="1:44" ht="300" customHeight="1" x14ac:dyDescent="0.2">
      <c r="A100" s="19" t="s">
        <v>422</v>
      </c>
      <c r="B100" s="13" t="str">
        <f>HYPERLINK("http://portal.stf.jus.br/processos/detalhe.asp?incidente=5439196","1124976")</f>
        <v>1124976</v>
      </c>
      <c r="C100" s="29">
        <v>43208</v>
      </c>
      <c r="D100" s="12" t="s">
        <v>541</v>
      </c>
      <c r="E100" s="12" t="s">
        <v>24</v>
      </c>
      <c r="F100" s="12" t="s">
        <v>24</v>
      </c>
      <c r="G100" s="12" t="s">
        <v>542</v>
      </c>
      <c r="H100" s="12" t="s">
        <v>61</v>
      </c>
      <c r="I100" s="12" t="s">
        <v>39</v>
      </c>
      <c r="J100" s="12" t="s">
        <v>40</v>
      </c>
      <c r="K100" s="12" t="s">
        <v>79</v>
      </c>
      <c r="L100" s="12" t="s">
        <v>425</v>
      </c>
      <c r="M100" s="12" t="s">
        <v>457</v>
      </c>
      <c r="N100" s="17" t="s">
        <v>24</v>
      </c>
      <c r="O100" s="12" t="s">
        <v>543</v>
      </c>
      <c r="P100" s="22" t="s">
        <v>899</v>
      </c>
      <c r="Q100" s="17" t="s">
        <v>24</v>
      </c>
      <c r="R100" s="12" t="s">
        <v>45</v>
      </c>
      <c r="S100" s="12" t="s">
        <v>24</v>
      </c>
      <c r="T100" s="12" t="s">
        <v>532</v>
      </c>
      <c r="U100" s="12" t="s">
        <v>24</v>
      </c>
      <c r="V100" s="12" t="s">
        <v>24</v>
      </c>
      <c r="W100" s="12" t="s">
        <v>180</v>
      </c>
      <c r="X100" s="18">
        <v>43799</v>
      </c>
      <c r="Y100" s="3"/>
      <c r="Z100" s="3"/>
      <c r="AA100" s="3"/>
      <c r="AB100" s="3"/>
      <c r="AC100" s="3"/>
      <c r="AD100" s="3"/>
      <c r="AE100" s="3"/>
      <c r="AF100" s="3"/>
      <c r="AG100" s="3"/>
      <c r="AH100" s="3"/>
      <c r="AI100" s="3"/>
      <c r="AJ100" s="3"/>
      <c r="AK100" s="3"/>
      <c r="AL100" s="3"/>
      <c r="AM100" s="3"/>
      <c r="AN100" s="3"/>
      <c r="AO100" s="3"/>
      <c r="AP100" s="3"/>
      <c r="AQ100" s="3"/>
      <c r="AR100" s="3"/>
    </row>
    <row r="101" spans="1:44" ht="300" customHeight="1" x14ac:dyDescent="0.2">
      <c r="A101" s="19" t="s">
        <v>22</v>
      </c>
      <c r="B101" s="13" t="str">
        <f>HYPERLINK("http://portal.stf.jus.br/processos/detalhe.asp?incidente=5511026","57")</f>
        <v>57</v>
      </c>
      <c r="C101" s="34">
        <v>43306</v>
      </c>
      <c r="D101" s="12" t="s">
        <v>23</v>
      </c>
      <c r="E101" s="19" t="s">
        <v>24</v>
      </c>
      <c r="F101" s="12" t="s">
        <v>25</v>
      </c>
      <c r="G101" s="12" t="s">
        <v>26</v>
      </c>
      <c r="H101" s="12" t="s">
        <v>27</v>
      </c>
      <c r="I101" s="19" t="s">
        <v>28</v>
      </c>
      <c r="J101" s="12" t="s">
        <v>29</v>
      </c>
      <c r="K101" s="12" t="s">
        <v>30</v>
      </c>
      <c r="L101" s="12" t="s">
        <v>31</v>
      </c>
      <c r="M101" s="19" t="s">
        <v>24</v>
      </c>
      <c r="N101" s="39" t="s">
        <v>24</v>
      </c>
      <c r="O101" s="15" t="s">
        <v>32</v>
      </c>
      <c r="P101" s="35" t="s">
        <v>835</v>
      </c>
      <c r="Q101" s="17" t="s">
        <v>24</v>
      </c>
      <c r="R101" s="17" t="s">
        <v>17</v>
      </c>
      <c r="S101" s="17" t="s">
        <v>24</v>
      </c>
      <c r="T101" s="12" t="s">
        <v>33</v>
      </c>
      <c r="U101" s="27" t="s">
        <v>34</v>
      </c>
      <c r="V101" s="12" t="s">
        <v>24</v>
      </c>
      <c r="W101" s="38" t="s">
        <v>24</v>
      </c>
      <c r="X101" s="25">
        <v>43797</v>
      </c>
      <c r="Y101" s="3"/>
      <c r="Z101" s="3"/>
      <c r="AA101" s="3"/>
      <c r="AB101" s="3"/>
      <c r="AC101" s="3"/>
      <c r="AD101" s="3"/>
      <c r="AE101" s="3"/>
      <c r="AF101" s="3"/>
      <c r="AG101" s="3"/>
      <c r="AH101" s="3"/>
      <c r="AI101" s="3"/>
      <c r="AJ101" s="3"/>
      <c r="AK101" s="3"/>
      <c r="AL101" s="3"/>
      <c r="AM101" s="3"/>
      <c r="AN101" s="3"/>
      <c r="AO101" s="3"/>
      <c r="AP101" s="3"/>
      <c r="AQ101" s="3"/>
      <c r="AR101" s="3"/>
    </row>
    <row r="102" spans="1:44" ht="300" customHeight="1" x14ac:dyDescent="0.2">
      <c r="A102" s="19" t="s">
        <v>624</v>
      </c>
      <c r="B102" s="13" t="str">
        <f>HYPERLINK("http://portal.stf.jus.br/processos/detalhe.asp?incidente=5531872","31656")</f>
        <v>31656</v>
      </c>
      <c r="C102" s="33">
        <v>43336</v>
      </c>
      <c r="D102" s="12" t="s">
        <v>631</v>
      </c>
      <c r="E102" s="12" t="s">
        <v>24</v>
      </c>
      <c r="F102" s="12" t="s">
        <v>24</v>
      </c>
      <c r="G102" s="12" t="s">
        <v>632</v>
      </c>
      <c r="H102" s="12" t="s">
        <v>27</v>
      </c>
      <c r="I102" s="12" t="s">
        <v>183</v>
      </c>
      <c r="J102" s="12" t="s">
        <v>50</v>
      </c>
      <c r="K102" s="12" t="s">
        <v>249</v>
      </c>
      <c r="L102" s="12" t="s">
        <v>226</v>
      </c>
      <c r="M102" s="12" t="s">
        <v>227</v>
      </c>
      <c r="N102" s="17" t="s">
        <v>24</v>
      </c>
      <c r="O102" s="12" t="s">
        <v>633</v>
      </c>
      <c r="P102" s="16" t="s">
        <v>915</v>
      </c>
      <c r="Q102" s="17" t="s">
        <v>24</v>
      </c>
      <c r="R102" s="12" t="s">
        <v>45</v>
      </c>
      <c r="S102" s="12" t="s">
        <v>179</v>
      </c>
      <c r="T102" s="12" t="s">
        <v>215</v>
      </c>
      <c r="U102" s="12" t="s">
        <v>24</v>
      </c>
      <c r="V102" s="12" t="s">
        <v>24</v>
      </c>
      <c r="W102" s="17" t="s">
        <v>24</v>
      </c>
      <c r="X102" s="25">
        <v>43797</v>
      </c>
      <c r="Y102" s="3"/>
      <c r="Z102" s="3"/>
      <c r="AA102" s="3"/>
      <c r="AB102" s="3"/>
      <c r="AC102" s="3"/>
      <c r="AD102" s="3"/>
      <c r="AE102" s="3"/>
      <c r="AF102" s="3"/>
      <c r="AG102" s="3"/>
      <c r="AH102" s="3"/>
      <c r="AI102" s="3"/>
      <c r="AJ102" s="3"/>
      <c r="AK102" s="3"/>
      <c r="AL102" s="3"/>
      <c r="AM102" s="3"/>
      <c r="AN102" s="3"/>
      <c r="AO102" s="3"/>
      <c r="AP102" s="3"/>
      <c r="AQ102" s="3"/>
      <c r="AR102" s="3"/>
    </row>
    <row r="103" spans="1:44" ht="300" customHeight="1" x14ac:dyDescent="0.2">
      <c r="A103" s="19" t="s">
        <v>35</v>
      </c>
      <c r="B103" s="13" t="str">
        <f>HYPERLINK("http://portal.stf.jus.br/processos/detalhe.asp?incidente=5535298","5998")</f>
        <v>5998</v>
      </c>
      <c r="C103" s="33">
        <v>43341</v>
      </c>
      <c r="D103" s="19" t="s">
        <v>181</v>
      </c>
      <c r="E103" s="19" t="s">
        <v>24</v>
      </c>
      <c r="F103" s="19" t="s">
        <v>25</v>
      </c>
      <c r="G103" s="38" t="s">
        <v>182</v>
      </c>
      <c r="H103" s="19" t="s">
        <v>61</v>
      </c>
      <c r="I103" s="12" t="s">
        <v>183</v>
      </c>
      <c r="J103" s="38" t="s">
        <v>40</v>
      </c>
      <c r="K103" s="38" t="s">
        <v>87</v>
      </c>
      <c r="L103" s="38" t="s">
        <v>184</v>
      </c>
      <c r="M103" s="38" t="s">
        <v>185</v>
      </c>
      <c r="N103" s="39" t="s">
        <v>24</v>
      </c>
      <c r="O103" s="12" t="s">
        <v>186</v>
      </c>
      <c r="P103" s="43" t="s">
        <v>187</v>
      </c>
      <c r="Q103" s="17" t="s">
        <v>24</v>
      </c>
      <c r="R103" s="17" t="s">
        <v>45</v>
      </c>
      <c r="S103" s="17" t="s">
        <v>24</v>
      </c>
      <c r="T103" s="12" t="s">
        <v>24</v>
      </c>
      <c r="U103" s="12" t="s">
        <v>24</v>
      </c>
      <c r="V103" s="12" t="s">
        <v>24</v>
      </c>
      <c r="W103" s="39" t="s">
        <v>24</v>
      </c>
      <c r="X103" s="25">
        <v>43797</v>
      </c>
      <c r="Y103" s="3"/>
      <c r="Z103" s="3"/>
      <c r="AA103" s="3"/>
      <c r="AB103" s="3"/>
      <c r="AC103" s="3"/>
      <c r="AD103" s="3"/>
      <c r="AE103" s="3"/>
      <c r="AF103" s="3"/>
      <c r="AG103" s="3"/>
      <c r="AH103" s="3"/>
      <c r="AI103" s="3"/>
      <c r="AJ103" s="3"/>
      <c r="AK103" s="3"/>
      <c r="AL103" s="3"/>
      <c r="AM103" s="3"/>
      <c r="AN103" s="3"/>
      <c r="AO103" s="3"/>
      <c r="AP103" s="3"/>
      <c r="AQ103" s="3"/>
      <c r="AR103" s="3"/>
    </row>
    <row r="104" spans="1:44" ht="300" customHeight="1" x14ac:dyDescent="0.2">
      <c r="A104" s="19" t="s">
        <v>422</v>
      </c>
      <c r="B104" s="13" t="str">
        <f>HYPERLINK("http://portal.stf.jus.br/processos/detalhe.asp?incidente=5539353","1158526")</f>
        <v>1158526</v>
      </c>
      <c r="C104" s="29">
        <v>43348</v>
      </c>
      <c r="D104" s="12" t="s">
        <v>529</v>
      </c>
      <c r="E104" s="12" t="s">
        <v>24</v>
      </c>
      <c r="F104" s="12" t="s">
        <v>24</v>
      </c>
      <c r="G104" s="12" t="s">
        <v>530</v>
      </c>
      <c r="H104" s="12" t="s">
        <v>61</v>
      </c>
      <c r="I104" s="12" t="s">
        <v>39</v>
      </c>
      <c r="J104" s="12" t="s">
        <v>40</v>
      </c>
      <c r="K104" s="12" t="s">
        <v>79</v>
      </c>
      <c r="L104" s="12" t="s">
        <v>80</v>
      </c>
      <c r="M104" s="12" t="s">
        <v>81</v>
      </c>
      <c r="N104" s="12" t="s">
        <v>24</v>
      </c>
      <c r="O104" s="12" t="s">
        <v>531</v>
      </c>
      <c r="P104" s="22" t="s">
        <v>895</v>
      </c>
      <c r="Q104" s="17" t="s">
        <v>24</v>
      </c>
      <c r="R104" s="12" t="s">
        <v>45</v>
      </c>
      <c r="S104" s="12" t="s">
        <v>24</v>
      </c>
      <c r="T104" s="12" t="s">
        <v>532</v>
      </c>
      <c r="U104" s="12" t="s">
        <v>24</v>
      </c>
      <c r="V104" s="12" t="s">
        <v>24</v>
      </c>
      <c r="W104" s="12" t="s">
        <v>24</v>
      </c>
      <c r="X104" s="18">
        <v>43799</v>
      </c>
      <c r="Y104" s="3"/>
      <c r="Z104" s="3"/>
      <c r="AA104" s="3"/>
      <c r="AB104" s="3"/>
      <c r="AC104" s="3"/>
      <c r="AD104" s="3"/>
      <c r="AE104" s="3"/>
      <c r="AF104" s="3"/>
      <c r="AG104" s="3"/>
      <c r="AH104" s="3"/>
      <c r="AI104" s="3"/>
      <c r="AJ104" s="3"/>
      <c r="AK104" s="3"/>
      <c r="AL104" s="3"/>
      <c r="AM104" s="3"/>
      <c r="AN104" s="3"/>
      <c r="AO104" s="3"/>
      <c r="AP104" s="3"/>
      <c r="AQ104" s="3"/>
      <c r="AR104" s="3"/>
    </row>
    <row r="105" spans="1:44" ht="300" customHeight="1" x14ac:dyDescent="0.2">
      <c r="A105" s="19" t="s">
        <v>35</v>
      </c>
      <c r="B105" s="13" t="str">
        <f>HYPERLINK("http://portal.stf.jus.br/processos/detalhe.asp?incidente=5544927","6019")</f>
        <v>6019</v>
      </c>
      <c r="C105" s="49">
        <v>43355</v>
      </c>
      <c r="D105" s="19" t="s">
        <v>188</v>
      </c>
      <c r="E105" s="19" t="s">
        <v>24</v>
      </c>
      <c r="F105" s="19" t="s">
        <v>25</v>
      </c>
      <c r="G105" s="19" t="s">
        <v>189</v>
      </c>
      <c r="H105" s="19" t="s">
        <v>61</v>
      </c>
      <c r="I105" s="19" t="s">
        <v>39</v>
      </c>
      <c r="J105" s="19" t="s">
        <v>50</v>
      </c>
      <c r="K105" s="19" t="s">
        <v>190</v>
      </c>
      <c r="L105" s="19" t="s">
        <v>191</v>
      </c>
      <c r="M105" s="19" t="s">
        <v>192</v>
      </c>
      <c r="N105" s="17" t="s">
        <v>24</v>
      </c>
      <c r="O105" s="12" t="s">
        <v>193</v>
      </c>
      <c r="P105" s="43" t="s">
        <v>194</v>
      </c>
      <c r="Q105" s="17" t="s">
        <v>24</v>
      </c>
      <c r="R105" s="17" t="s">
        <v>45</v>
      </c>
      <c r="S105" s="17" t="s">
        <v>24</v>
      </c>
      <c r="T105" s="12" t="s">
        <v>24</v>
      </c>
      <c r="U105" s="12" t="s">
        <v>24</v>
      </c>
      <c r="V105" s="12" t="s">
        <v>24</v>
      </c>
      <c r="W105" s="12" t="s">
        <v>195</v>
      </c>
      <c r="X105" s="25">
        <v>43797</v>
      </c>
      <c r="Y105" s="3"/>
      <c r="Z105" s="3"/>
      <c r="AA105" s="3"/>
      <c r="AB105" s="3"/>
      <c r="AC105" s="3"/>
      <c r="AD105" s="3"/>
      <c r="AE105" s="3"/>
      <c r="AF105" s="3"/>
      <c r="AG105" s="3"/>
      <c r="AH105" s="3"/>
      <c r="AI105" s="3"/>
      <c r="AJ105" s="3"/>
      <c r="AK105" s="3"/>
      <c r="AL105" s="3"/>
      <c r="AM105" s="3"/>
      <c r="AN105" s="3"/>
      <c r="AO105" s="3"/>
      <c r="AP105" s="3"/>
      <c r="AQ105" s="3"/>
      <c r="AR105" s="3"/>
    </row>
    <row r="106" spans="1:44" ht="300" customHeight="1" x14ac:dyDescent="0.2">
      <c r="A106" s="19" t="s">
        <v>579</v>
      </c>
      <c r="B106" s="13" t="str">
        <f>HYPERLINK("http://portal.stf.jus.br/processos/detalhe.asp?incidente=5552467","7024")</f>
        <v>7024</v>
      </c>
      <c r="C106" s="21">
        <v>43364</v>
      </c>
      <c r="D106" s="12" t="s">
        <v>580</v>
      </c>
      <c r="E106" s="12" t="s">
        <v>24</v>
      </c>
      <c r="F106" s="12" t="s">
        <v>24</v>
      </c>
      <c r="G106" s="12" t="s">
        <v>581</v>
      </c>
      <c r="H106" s="12" t="s">
        <v>38</v>
      </c>
      <c r="I106" s="12" t="s">
        <v>39</v>
      </c>
      <c r="J106" s="12" t="s">
        <v>40</v>
      </c>
      <c r="K106" s="12" t="s">
        <v>79</v>
      </c>
      <c r="L106" s="12" t="s">
        <v>80</v>
      </c>
      <c r="M106" s="12" t="s">
        <v>457</v>
      </c>
      <c r="N106" s="17" t="s">
        <v>24</v>
      </c>
      <c r="O106" s="12" t="s">
        <v>288</v>
      </c>
      <c r="P106" s="27" t="s">
        <v>582</v>
      </c>
      <c r="Q106" s="17" t="s">
        <v>24</v>
      </c>
      <c r="R106" s="12" t="s">
        <v>45</v>
      </c>
      <c r="S106" s="12" t="s">
        <v>24</v>
      </c>
      <c r="T106" s="12" t="s">
        <v>24</v>
      </c>
      <c r="U106" s="12" t="s">
        <v>24</v>
      </c>
      <c r="V106" s="12" t="s">
        <v>24</v>
      </c>
      <c r="W106" s="12" t="s">
        <v>84</v>
      </c>
      <c r="X106" s="25">
        <v>43797</v>
      </c>
      <c r="Y106" s="3"/>
      <c r="Z106" s="3"/>
      <c r="AA106" s="3"/>
      <c r="AB106" s="3"/>
      <c r="AC106" s="3"/>
      <c r="AD106" s="3"/>
      <c r="AE106" s="3"/>
      <c r="AF106" s="3"/>
      <c r="AG106" s="3"/>
      <c r="AH106" s="3"/>
      <c r="AI106" s="3"/>
      <c r="AJ106" s="3"/>
      <c r="AK106" s="3"/>
      <c r="AL106" s="3"/>
      <c r="AM106" s="3"/>
      <c r="AN106" s="3"/>
      <c r="AO106" s="3"/>
      <c r="AP106" s="3"/>
      <c r="AQ106" s="3"/>
      <c r="AR106" s="3"/>
    </row>
    <row r="107" spans="1:44" ht="300" customHeight="1" x14ac:dyDescent="0.2">
      <c r="A107" s="19" t="s">
        <v>422</v>
      </c>
      <c r="B107" s="13" t="str">
        <f>HYPERLINK("http://portal.stf.jus.br/processos/detalhe.asp?incidente=5556097","1164769")</f>
        <v>1164769</v>
      </c>
      <c r="C107" s="21">
        <v>43371</v>
      </c>
      <c r="D107" s="12" t="s">
        <v>437</v>
      </c>
      <c r="E107" s="12" t="s">
        <v>24</v>
      </c>
      <c r="F107" s="12" t="s">
        <v>24</v>
      </c>
      <c r="G107" s="12" t="s">
        <v>438</v>
      </c>
      <c r="H107" s="12" t="s">
        <v>61</v>
      </c>
      <c r="I107" s="12" t="s">
        <v>39</v>
      </c>
      <c r="J107" s="12" t="s">
        <v>40</v>
      </c>
      <c r="K107" s="12" t="s">
        <v>79</v>
      </c>
      <c r="L107" s="12" t="s">
        <v>80</v>
      </c>
      <c r="M107" s="12" t="s">
        <v>81</v>
      </c>
      <c r="N107" s="17" t="s">
        <v>24</v>
      </c>
      <c r="O107" s="12" t="s">
        <v>288</v>
      </c>
      <c r="P107" s="22" t="s">
        <v>873</v>
      </c>
      <c r="Q107" s="17" t="s">
        <v>24</v>
      </c>
      <c r="R107" s="12" t="s">
        <v>45</v>
      </c>
      <c r="S107" s="12" t="s">
        <v>24</v>
      </c>
      <c r="T107" s="12" t="s">
        <v>439</v>
      </c>
      <c r="U107" s="12" t="s">
        <v>24</v>
      </c>
      <c r="V107" s="12" t="s">
        <v>24</v>
      </c>
      <c r="W107" s="17" t="s">
        <v>24</v>
      </c>
      <c r="X107" s="25">
        <v>43797</v>
      </c>
      <c r="Y107" s="3"/>
      <c r="Z107" s="3"/>
      <c r="AA107" s="3"/>
      <c r="AB107" s="3"/>
      <c r="AC107" s="3"/>
      <c r="AD107" s="3"/>
      <c r="AE107" s="3"/>
      <c r="AF107" s="3"/>
      <c r="AG107" s="3"/>
      <c r="AH107" s="3"/>
      <c r="AI107" s="3"/>
      <c r="AJ107" s="3"/>
      <c r="AK107" s="3"/>
      <c r="AL107" s="3"/>
      <c r="AM107" s="3"/>
      <c r="AN107" s="3"/>
      <c r="AO107" s="3"/>
      <c r="AP107" s="3"/>
      <c r="AQ107" s="3"/>
      <c r="AR107" s="3"/>
    </row>
    <row r="108" spans="1:44" ht="300" customHeight="1" x14ac:dyDescent="0.2">
      <c r="A108" s="19" t="s">
        <v>680</v>
      </c>
      <c r="B108" s="13" t="str">
        <f>HYPERLINK("http://portal.stf.jus.br/processos/detalhe.asp?incidente=5576505","1172232")</f>
        <v>1172232</v>
      </c>
      <c r="C108" s="14">
        <v>43412</v>
      </c>
      <c r="D108" s="12" t="s">
        <v>798</v>
      </c>
      <c r="E108" s="12" t="s">
        <v>24</v>
      </c>
      <c r="F108" s="12" t="s">
        <v>24</v>
      </c>
      <c r="G108" s="15" t="s">
        <v>986</v>
      </c>
      <c r="H108" s="12" t="s">
        <v>167</v>
      </c>
      <c r="I108" s="12" t="s">
        <v>28</v>
      </c>
      <c r="J108" s="12" t="s">
        <v>40</v>
      </c>
      <c r="K108" s="12" t="s">
        <v>72</v>
      </c>
      <c r="L108" s="12" t="s">
        <v>571</v>
      </c>
      <c r="M108" s="12" t="s">
        <v>74</v>
      </c>
      <c r="N108" s="12" t="s">
        <v>24</v>
      </c>
      <c r="O108" s="12" t="s">
        <v>799</v>
      </c>
      <c r="P108" s="16" t="s">
        <v>966</v>
      </c>
      <c r="Q108" s="17" t="s">
        <v>24</v>
      </c>
      <c r="R108" s="12" t="s">
        <v>45</v>
      </c>
      <c r="S108" s="12" t="s">
        <v>24</v>
      </c>
      <c r="T108" s="12" t="s">
        <v>215</v>
      </c>
      <c r="U108" s="12" t="s">
        <v>24</v>
      </c>
      <c r="V108" s="12" t="s">
        <v>24</v>
      </c>
      <c r="W108" s="12" t="s">
        <v>24</v>
      </c>
      <c r="X108" s="18">
        <v>43798</v>
      </c>
      <c r="Y108" s="3"/>
      <c r="Z108" s="3"/>
      <c r="AA108" s="3"/>
      <c r="AB108" s="3"/>
      <c r="AC108" s="3"/>
      <c r="AD108" s="3"/>
      <c r="AE108" s="3"/>
      <c r="AF108" s="3"/>
      <c r="AG108" s="3"/>
      <c r="AH108" s="3"/>
      <c r="AI108" s="3"/>
      <c r="AJ108" s="3"/>
      <c r="AK108" s="3"/>
      <c r="AL108" s="3"/>
      <c r="AM108" s="3"/>
      <c r="AN108" s="3"/>
      <c r="AO108" s="3"/>
      <c r="AP108" s="3"/>
      <c r="AQ108" s="3"/>
      <c r="AR108" s="3"/>
    </row>
    <row r="109" spans="1:44" ht="300" customHeight="1" x14ac:dyDescent="0.2">
      <c r="A109" s="19" t="s">
        <v>422</v>
      </c>
      <c r="B109" s="13" t="str">
        <f>HYPERLINK("http://portal.stf.jus.br/processos/detalhe.asp?incidente=5575160","1171678")</f>
        <v>1171678</v>
      </c>
      <c r="C109" s="36">
        <v>43423</v>
      </c>
      <c r="D109" s="12" t="s">
        <v>440</v>
      </c>
      <c r="E109" s="12" t="s">
        <v>24</v>
      </c>
      <c r="F109" s="12" t="s">
        <v>24</v>
      </c>
      <c r="G109" s="12" t="s">
        <v>441</v>
      </c>
      <c r="H109" s="12" t="s">
        <v>78</v>
      </c>
      <c r="I109" s="12" t="s">
        <v>39</v>
      </c>
      <c r="J109" s="12" t="s">
        <v>40</v>
      </c>
      <c r="K109" s="12" t="s">
        <v>79</v>
      </c>
      <c r="L109" s="12" t="s">
        <v>80</v>
      </c>
      <c r="M109" s="12" t="s">
        <v>81</v>
      </c>
      <c r="N109" s="17" t="s">
        <v>24</v>
      </c>
      <c r="O109" s="12" t="s">
        <v>442</v>
      </c>
      <c r="P109" s="22" t="s">
        <v>874</v>
      </c>
      <c r="Q109" s="17" t="s">
        <v>24</v>
      </c>
      <c r="R109" s="12" t="s">
        <v>45</v>
      </c>
      <c r="S109" s="12" t="s">
        <v>24</v>
      </c>
      <c r="T109" s="12" t="s">
        <v>409</v>
      </c>
      <c r="U109" s="12" t="s">
        <v>24</v>
      </c>
      <c r="V109" s="12" t="s">
        <v>24</v>
      </c>
      <c r="W109" s="17" t="s">
        <v>24</v>
      </c>
      <c r="X109" s="25">
        <v>43797</v>
      </c>
      <c r="Y109" s="3"/>
      <c r="Z109" s="3"/>
      <c r="AA109" s="3"/>
      <c r="AB109" s="3"/>
      <c r="AC109" s="3"/>
      <c r="AD109" s="3"/>
      <c r="AE109" s="3"/>
      <c r="AF109" s="3"/>
      <c r="AG109" s="3"/>
      <c r="AH109" s="3"/>
      <c r="AI109" s="3"/>
      <c r="AJ109" s="3"/>
      <c r="AK109" s="3"/>
      <c r="AL109" s="3"/>
      <c r="AM109" s="3"/>
      <c r="AN109" s="3"/>
      <c r="AO109" s="3"/>
      <c r="AP109" s="3"/>
      <c r="AQ109" s="3"/>
      <c r="AR109" s="3"/>
    </row>
    <row r="110" spans="1:44" ht="300" customHeight="1" x14ac:dyDescent="0.2">
      <c r="A110" s="19" t="s">
        <v>35</v>
      </c>
      <c r="B110" s="13" t="str">
        <f>HYPERLINK("http://portal.stf.jus.br/processos/detalhe.asp?incidente=5600150","6045")</f>
        <v>6045</v>
      </c>
      <c r="C110" s="50">
        <v>43437</v>
      </c>
      <c r="D110" s="37" t="s">
        <v>336</v>
      </c>
      <c r="E110" s="38" t="s">
        <v>24</v>
      </c>
      <c r="F110" s="37" t="s">
        <v>175</v>
      </c>
      <c r="G110" s="19" t="s">
        <v>337</v>
      </c>
      <c r="H110" s="37" t="s">
        <v>61</v>
      </c>
      <c r="I110" s="19" t="s">
        <v>183</v>
      </c>
      <c r="J110" s="12" t="s">
        <v>40</v>
      </c>
      <c r="K110" s="12" t="s">
        <v>87</v>
      </c>
      <c r="L110" s="12" t="s">
        <v>338</v>
      </c>
      <c r="M110" s="12" t="s">
        <v>339</v>
      </c>
      <c r="N110" s="39" t="s">
        <v>24</v>
      </c>
      <c r="O110" s="38" t="s">
        <v>340</v>
      </c>
      <c r="P110" s="35" t="s">
        <v>860</v>
      </c>
      <c r="Q110" s="51" t="s">
        <v>24</v>
      </c>
      <c r="R110" s="39" t="s">
        <v>16</v>
      </c>
      <c r="S110" s="39" t="s">
        <v>24</v>
      </c>
      <c r="T110" s="39" t="s">
        <v>24</v>
      </c>
      <c r="U110" s="52" t="s">
        <v>341</v>
      </c>
      <c r="V110" s="52" t="s">
        <v>342</v>
      </c>
      <c r="W110" s="39" t="s">
        <v>24</v>
      </c>
      <c r="X110" s="40">
        <v>43798</v>
      </c>
      <c r="Y110" s="3"/>
      <c r="Z110" s="3"/>
      <c r="AA110" s="3"/>
      <c r="AB110" s="3"/>
      <c r="AC110" s="3"/>
      <c r="AD110" s="3"/>
      <c r="AE110" s="3"/>
      <c r="AF110" s="3"/>
      <c r="AG110" s="3"/>
      <c r="AH110" s="3"/>
      <c r="AI110" s="3"/>
      <c r="AJ110" s="3"/>
      <c r="AK110" s="3"/>
      <c r="AL110" s="3"/>
      <c r="AM110" s="3"/>
      <c r="AN110" s="3"/>
      <c r="AO110" s="3"/>
      <c r="AP110" s="3"/>
      <c r="AQ110" s="3"/>
      <c r="AR110" s="3"/>
    </row>
    <row r="111" spans="1:44" ht="300" customHeight="1" x14ac:dyDescent="0.2">
      <c r="A111" s="19" t="s">
        <v>579</v>
      </c>
      <c r="B111" s="13" t="str">
        <f>HYPERLINK("http://portal.stf.jus.br/processos/detalhe.asp?incidente=5604980","7069")</f>
        <v>7069</v>
      </c>
      <c r="C111" s="29">
        <v>43442</v>
      </c>
      <c r="D111" s="12" t="s">
        <v>583</v>
      </c>
      <c r="E111" s="12" t="s">
        <v>24</v>
      </c>
      <c r="F111" s="12" t="s">
        <v>24</v>
      </c>
      <c r="G111" s="12" t="s">
        <v>584</v>
      </c>
      <c r="H111" s="12" t="s">
        <v>71</v>
      </c>
      <c r="I111" s="12" t="s">
        <v>39</v>
      </c>
      <c r="J111" s="12" t="s">
        <v>40</v>
      </c>
      <c r="K111" s="12" t="s">
        <v>87</v>
      </c>
      <c r="L111" s="12" t="s">
        <v>585</v>
      </c>
      <c r="M111" s="12" t="s">
        <v>586</v>
      </c>
      <c r="N111" s="17" t="s">
        <v>24</v>
      </c>
      <c r="O111" s="12" t="s">
        <v>587</v>
      </c>
      <c r="P111" s="22" t="s">
        <v>907</v>
      </c>
      <c r="Q111" s="17" t="s">
        <v>24</v>
      </c>
      <c r="R111" s="12" t="s">
        <v>45</v>
      </c>
      <c r="S111" s="12" t="s">
        <v>46</v>
      </c>
      <c r="T111" s="12" t="s">
        <v>215</v>
      </c>
      <c r="U111" s="12" t="s">
        <v>24</v>
      </c>
      <c r="V111" s="12" t="s">
        <v>24</v>
      </c>
      <c r="W111" s="12" t="s">
        <v>87</v>
      </c>
      <c r="X111" s="18">
        <v>43799</v>
      </c>
      <c r="Y111" s="3"/>
      <c r="Z111" s="3"/>
      <c r="AA111" s="3"/>
      <c r="AB111" s="3"/>
      <c r="AC111" s="3"/>
      <c r="AD111" s="3"/>
      <c r="AE111" s="3"/>
      <c r="AF111" s="3"/>
      <c r="AG111" s="3"/>
      <c r="AH111" s="3"/>
      <c r="AI111" s="3"/>
      <c r="AJ111" s="3"/>
      <c r="AK111" s="3"/>
      <c r="AL111" s="3"/>
      <c r="AM111" s="3"/>
      <c r="AN111" s="3"/>
      <c r="AO111" s="3"/>
      <c r="AP111" s="3"/>
      <c r="AQ111" s="3"/>
      <c r="AR111" s="3"/>
    </row>
    <row r="112" spans="1:44" ht="300" customHeight="1" x14ac:dyDescent="0.2">
      <c r="A112" s="19" t="s">
        <v>358</v>
      </c>
      <c r="B112" s="13" t="str">
        <f>HYPERLINK("http://portal.stf.jus.br/processos/detalhe.asp?incidente=5607330","559")</f>
        <v>559</v>
      </c>
      <c r="C112" s="36">
        <v>43446</v>
      </c>
      <c r="D112" s="19" t="s">
        <v>367</v>
      </c>
      <c r="E112" s="19" t="s">
        <v>24</v>
      </c>
      <c r="F112" s="12" t="s">
        <v>25</v>
      </c>
      <c r="G112" s="12" t="s">
        <v>368</v>
      </c>
      <c r="H112" s="19" t="s">
        <v>38</v>
      </c>
      <c r="I112" s="19" t="s">
        <v>39</v>
      </c>
      <c r="J112" s="19" t="s">
        <v>50</v>
      </c>
      <c r="K112" s="19" t="s">
        <v>253</v>
      </c>
      <c r="L112" s="19" t="s">
        <v>369</v>
      </c>
      <c r="M112" s="19" t="s">
        <v>370</v>
      </c>
      <c r="N112" s="17" t="s">
        <v>24</v>
      </c>
      <c r="O112" s="12" t="s">
        <v>90</v>
      </c>
      <c r="P112" s="43" t="s">
        <v>371</v>
      </c>
      <c r="Q112" s="17" t="s">
        <v>24</v>
      </c>
      <c r="R112" s="17" t="s">
        <v>45</v>
      </c>
      <c r="S112" s="17" t="s">
        <v>24</v>
      </c>
      <c r="T112" s="12" t="s">
        <v>24</v>
      </c>
      <c r="U112" s="53" t="s">
        <v>372</v>
      </c>
      <c r="V112" s="12" t="s">
        <v>24</v>
      </c>
      <c r="W112" s="38" t="s">
        <v>24</v>
      </c>
      <c r="X112" s="25">
        <v>43797</v>
      </c>
      <c r="Y112" s="3"/>
      <c r="Z112" s="3"/>
      <c r="AA112" s="3"/>
      <c r="AB112" s="3"/>
      <c r="AC112" s="3"/>
      <c r="AD112" s="3"/>
      <c r="AE112" s="3"/>
      <c r="AF112" s="3"/>
      <c r="AG112" s="3"/>
      <c r="AH112" s="3"/>
      <c r="AI112" s="3"/>
      <c r="AJ112" s="3"/>
      <c r="AK112" s="3"/>
      <c r="AL112" s="3"/>
      <c r="AM112" s="3"/>
      <c r="AN112" s="3"/>
      <c r="AO112" s="3"/>
      <c r="AP112" s="3"/>
      <c r="AQ112" s="3"/>
      <c r="AR112" s="3"/>
    </row>
    <row r="113" spans="1:44" ht="300" customHeight="1" x14ac:dyDescent="0.2">
      <c r="A113" s="19" t="s">
        <v>637</v>
      </c>
      <c r="B113" s="13" t="str">
        <f>HYPERLINK("http://portal.stf.jus.br/processos/detalhe.asp?incidente=5608486","1182189")</f>
        <v>1182189</v>
      </c>
      <c r="C113" s="30">
        <v>43447</v>
      </c>
      <c r="D113" s="12" t="s">
        <v>782</v>
      </c>
      <c r="E113" s="12" t="s">
        <v>763</v>
      </c>
      <c r="F113" s="12" t="s">
        <v>24</v>
      </c>
      <c r="G113" s="31" t="s">
        <v>981</v>
      </c>
      <c r="H113" s="12" t="s">
        <v>61</v>
      </c>
      <c r="I113" s="12" t="s">
        <v>28</v>
      </c>
      <c r="J113" s="12" t="s">
        <v>50</v>
      </c>
      <c r="K113" s="19" t="s">
        <v>62</v>
      </c>
      <c r="L113" s="12" t="s">
        <v>591</v>
      </c>
      <c r="M113" s="12" t="s">
        <v>567</v>
      </c>
      <c r="N113" s="17">
        <v>1054</v>
      </c>
      <c r="O113" s="12" t="s">
        <v>783</v>
      </c>
      <c r="P113" s="16" t="s">
        <v>961</v>
      </c>
      <c r="Q113" s="17" t="s">
        <v>24</v>
      </c>
      <c r="R113" s="12" t="s">
        <v>45</v>
      </c>
      <c r="S113" s="12" t="s">
        <v>24</v>
      </c>
      <c r="T113" s="12" t="s">
        <v>24</v>
      </c>
      <c r="U113" s="27" t="s">
        <v>784</v>
      </c>
      <c r="V113" s="12" t="s">
        <v>24</v>
      </c>
      <c r="W113" s="12" t="s">
        <v>24</v>
      </c>
      <c r="X113" s="18">
        <v>43798</v>
      </c>
      <c r="Y113" s="3"/>
      <c r="Z113" s="3"/>
      <c r="AA113" s="3"/>
      <c r="AB113" s="3"/>
      <c r="AC113" s="3"/>
      <c r="AD113" s="3"/>
      <c r="AE113" s="3"/>
      <c r="AF113" s="3"/>
      <c r="AG113" s="3"/>
      <c r="AH113" s="3"/>
      <c r="AI113" s="3"/>
      <c r="AJ113" s="3"/>
      <c r="AK113" s="3"/>
      <c r="AL113" s="3"/>
      <c r="AM113" s="3"/>
      <c r="AN113" s="3"/>
      <c r="AO113" s="3"/>
      <c r="AP113" s="3"/>
      <c r="AQ113" s="3"/>
      <c r="AR113" s="3"/>
    </row>
    <row r="114" spans="1:44" ht="300" customHeight="1" x14ac:dyDescent="0.2">
      <c r="A114" s="19" t="s">
        <v>35</v>
      </c>
      <c r="B114" s="13" t="str">
        <f>HYPERLINK("http://portal.stf.jus.br/processos/detalhe.asp?incidente=5611475","6047")</f>
        <v>6047</v>
      </c>
      <c r="C114" s="49">
        <v>43452</v>
      </c>
      <c r="D114" s="19" t="s">
        <v>196</v>
      </c>
      <c r="E114" s="19" t="s">
        <v>24</v>
      </c>
      <c r="F114" s="19" t="s">
        <v>99</v>
      </c>
      <c r="G114" s="19" t="s">
        <v>197</v>
      </c>
      <c r="H114" s="19" t="s">
        <v>78</v>
      </c>
      <c r="I114" s="19" t="s">
        <v>28</v>
      </c>
      <c r="J114" s="19" t="s">
        <v>29</v>
      </c>
      <c r="K114" s="19" t="s">
        <v>198</v>
      </c>
      <c r="L114" s="19" t="s">
        <v>199</v>
      </c>
      <c r="M114" s="19" t="s">
        <v>200</v>
      </c>
      <c r="N114" s="39" t="s">
        <v>24</v>
      </c>
      <c r="O114" s="12" t="s">
        <v>201</v>
      </c>
      <c r="P114" s="43" t="s">
        <v>202</v>
      </c>
      <c r="Q114" s="17" t="s">
        <v>24</v>
      </c>
      <c r="R114" s="17" t="s">
        <v>45</v>
      </c>
      <c r="S114" s="17" t="s">
        <v>24</v>
      </c>
      <c r="T114" s="12" t="s">
        <v>24</v>
      </c>
      <c r="U114" s="27" t="s">
        <v>203</v>
      </c>
      <c r="V114" s="12" t="s">
        <v>24</v>
      </c>
      <c r="W114" s="38" t="s">
        <v>24</v>
      </c>
      <c r="X114" s="25">
        <v>43797</v>
      </c>
      <c r="Y114" s="3"/>
      <c r="Z114" s="3"/>
      <c r="AA114" s="3"/>
      <c r="AB114" s="3"/>
      <c r="AC114" s="3"/>
      <c r="AD114" s="3"/>
      <c r="AE114" s="3"/>
      <c r="AF114" s="3"/>
      <c r="AG114" s="3"/>
      <c r="AH114" s="3"/>
      <c r="AI114" s="3"/>
      <c r="AJ114" s="3"/>
      <c r="AK114" s="3"/>
      <c r="AL114" s="3"/>
      <c r="AM114" s="3"/>
      <c r="AN114" s="3"/>
      <c r="AO114" s="3"/>
      <c r="AP114" s="3"/>
      <c r="AQ114" s="3"/>
      <c r="AR114" s="3"/>
    </row>
    <row r="115" spans="1:44" ht="300" customHeight="1" x14ac:dyDescent="0.2">
      <c r="A115" s="19" t="s">
        <v>422</v>
      </c>
      <c r="B115" s="13" t="str">
        <f>HYPERLINK("http://portal.stf.jus.br/processos/detalhe.asp?incidente=5613580","1183754")</f>
        <v>1183754</v>
      </c>
      <c r="C115" s="21">
        <v>43490</v>
      </c>
      <c r="D115" s="12" t="s">
        <v>443</v>
      </c>
      <c r="E115" s="12" t="s">
        <v>24</v>
      </c>
      <c r="F115" s="12" t="s">
        <v>24</v>
      </c>
      <c r="G115" s="12" t="s">
        <v>444</v>
      </c>
      <c r="H115" s="12" t="s">
        <v>27</v>
      </c>
      <c r="I115" s="12" t="s">
        <v>183</v>
      </c>
      <c r="J115" s="12" t="s">
        <v>50</v>
      </c>
      <c r="K115" s="12" t="s">
        <v>445</v>
      </c>
      <c r="L115" s="12" t="s">
        <v>446</v>
      </c>
      <c r="M115" s="12" t="s">
        <v>370</v>
      </c>
      <c r="N115" s="17" t="s">
        <v>24</v>
      </c>
      <c r="O115" s="12" t="s">
        <v>447</v>
      </c>
      <c r="P115" s="27" t="s">
        <v>448</v>
      </c>
      <c r="Q115" s="17" t="s">
        <v>24</v>
      </c>
      <c r="R115" s="12" t="s">
        <v>45</v>
      </c>
      <c r="S115" s="12" t="s">
        <v>24</v>
      </c>
      <c r="T115" s="12" t="s">
        <v>24</v>
      </c>
      <c r="U115" s="12" t="s">
        <v>24</v>
      </c>
      <c r="V115" s="12" t="s">
        <v>24</v>
      </c>
      <c r="W115" s="17" t="s">
        <v>24</v>
      </c>
      <c r="X115" s="25">
        <v>43797</v>
      </c>
      <c r="Y115" s="3"/>
      <c r="Z115" s="3"/>
      <c r="AA115" s="3"/>
      <c r="AB115" s="3"/>
      <c r="AC115" s="3"/>
      <c r="AD115" s="3"/>
      <c r="AE115" s="3"/>
      <c r="AF115" s="3"/>
      <c r="AG115" s="3"/>
      <c r="AH115" s="3"/>
      <c r="AI115" s="3"/>
      <c r="AJ115" s="3"/>
      <c r="AK115" s="3"/>
      <c r="AL115" s="3"/>
      <c r="AM115" s="3"/>
      <c r="AN115" s="3"/>
      <c r="AO115" s="3"/>
      <c r="AP115" s="3"/>
      <c r="AQ115" s="3"/>
      <c r="AR115" s="3"/>
    </row>
    <row r="116" spans="1:44" ht="300" customHeight="1" x14ac:dyDescent="0.2">
      <c r="A116" s="19" t="s">
        <v>35</v>
      </c>
      <c r="B116" s="13" t="str">
        <f>HYPERLINK("http://portal.stf.jus.br/processos/detalhe.asp?incidente=5633620","6076")</f>
        <v>6076</v>
      </c>
      <c r="C116" s="49">
        <v>43511</v>
      </c>
      <c r="D116" s="19" t="s">
        <v>134</v>
      </c>
      <c r="E116" s="19" t="s">
        <v>24</v>
      </c>
      <c r="F116" s="19" t="s">
        <v>99</v>
      </c>
      <c r="G116" s="19" t="s">
        <v>204</v>
      </c>
      <c r="H116" s="19" t="s">
        <v>205</v>
      </c>
      <c r="I116" s="19" t="s">
        <v>39</v>
      </c>
      <c r="J116" s="19" t="s">
        <v>50</v>
      </c>
      <c r="K116" s="19" t="s">
        <v>206</v>
      </c>
      <c r="L116" s="19" t="s">
        <v>207</v>
      </c>
      <c r="M116" s="19" t="s">
        <v>208</v>
      </c>
      <c r="N116" s="17" t="s">
        <v>24</v>
      </c>
      <c r="O116" s="12" t="s">
        <v>209</v>
      </c>
      <c r="P116" s="43" t="s">
        <v>210</v>
      </c>
      <c r="Q116" s="17" t="s">
        <v>24</v>
      </c>
      <c r="R116" s="17" t="s">
        <v>45</v>
      </c>
      <c r="S116" s="17" t="s">
        <v>24</v>
      </c>
      <c r="T116" s="12" t="s">
        <v>24</v>
      </c>
      <c r="U116" s="12" t="s">
        <v>24</v>
      </c>
      <c r="V116" s="12" t="s">
        <v>24</v>
      </c>
      <c r="W116" s="12" t="s">
        <v>211</v>
      </c>
      <c r="X116" s="25">
        <v>43797</v>
      </c>
      <c r="Y116" s="3"/>
      <c r="Z116" s="3"/>
      <c r="AA116" s="3"/>
      <c r="AB116" s="3"/>
      <c r="AC116" s="3"/>
      <c r="AD116" s="3"/>
      <c r="AE116" s="3"/>
      <c r="AF116" s="3"/>
      <c r="AG116" s="3"/>
      <c r="AH116" s="3"/>
      <c r="AI116" s="3"/>
      <c r="AJ116" s="3"/>
      <c r="AK116" s="3"/>
      <c r="AL116" s="3"/>
      <c r="AM116" s="3"/>
      <c r="AN116" s="3"/>
      <c r="AO116" s="3"/>
      <c r="AP116" s="3"/>
      <c r="AQ116" s="3"/>
      <c r="AR116" s="3"/>
    </row>
    <row r="117" spans="1:44" ht="300" customHeight="1" x14ac:dyDescent="0.2">
      <c r="A117" s="19" t="s">
        <v>422</v>
      </c>
      <c r="B117" s="13" t="str">
        <f>HYPERLINK("http://portal.stf.jus.br/processos/detalhe.asp?incidente=5647280","1193827")</f>
        <v>1193827</v>
      </c>
      <c r="C117" s="14">
        <v>43536</v>
      </c>
      <c r="D117" s="12" t="s">
        <v>569</v>
      </c>
      <c r="E117" s="12" t="s">
        <v>24</v>
      </c>
      <c r="F117" s="12" t="s">
        <v>24</v>
      </c>
      <c r="G117" s="12" t="s">
        <v>570</v>
      </c>
      <c r="H117" s="12" t="s">
        <v>136</v>
      </c>
      <c r="I117" s="12" t="s">
        <v>28</v>
      </c>
      <c r="J117" s="12" t="s">
        <v>40</v>
      </c>
      <c r="K117" s="12" t="s">
        <v>72</v>
      </c>
      <c r="L117" s="12" t="s">
        <v>571</v>
      </c>
      <c r="M117" s="12" t="s">
        <v>74</v>
      </c>
      <c r="N117" s="12" t="s">
        <v>24</v>
      </c>
      <c r="O117" s="12" t="s">
        <v>572</v>
      </c>
      <c r="P117" s="27" t="s">
        <v>573</v>
      </c>
      <c r="Q117" s="17" t="s">
        <v>24</v>
      </c>
      <c r="R117" s="12" t="s">
        <v>45</v>
      </c>
      <c r="S117" s="12" t="s">
        <v>24</v>
      </c>
      <c r="T117" s="12" t="s">
        <v>24</v>
      </c>
      <c r="U117" s="12" t="s">
        <v>24</v>
      </c>
      <c r="V117" s="12" t="s">
        <v>24</v>
      </c>
      <c r="W117" s="12" t="s">
        <v>24</v>
      </c>
      <c r="X117" s="24" t="s">
        <v>574</v>
      </c>
      <c r="Y117" s="3"/>
      <c r="Z117" s="3"/>
      <c r="AA117" s="3"/>
      <c r="AB117" s="3"/>
      <c r="AC117" s="3"/>
      <c r="AD117" s="3"/>
      <c r="AE117" s="3"/>
      <c r="AF117" s="3"/>
      <c r="AG117" s="3"/>
      <c r="AH117" s="3"/>
      <c r="AI117" s="3"/>
      <c r="AJ117" s="3"/>
      <c r="AK117" s="3"/>
      <c r="AL117" s="3"/>
      <c r="AM117" s="3"/>
      <c r="AN117" s="3"/>
      <c r="AO117" s="3"/>
      <c r="AP117" s="3"/>
      <c r="AQ117" s="3"/>
      <c r="AR117" s="3"/>
    </row>
    <row r="118" spans="1:44" ht="300" customHeight="1" x14ac:dyDescent="0.2">
      <c r="A118" s="19" t="s">
        <v>358</v>
      </c>
      <c r="B118" s="13" t="str">
        <f>HYPERLINK("http://portal.stf.jus.br/processos/detalhe.asp?incidente=5650503","569")</f>
        <v>569</v>
      </c>
      <c r="C118" s="34">
        <v>43537</v>
      </c>
      <c r="D118" s="12" t="s">
        <v>373</v>
      </c>
      <c r="E118" s="19" t="s">
        <v>24</v>
      </c>
      <c r="F118" s="19" t="s">
        <v>150</v>
      </c>
      <c r="G118" s="19" t="s">
        <v>374</v>
      </c>
      <c r="H118" s="19" t="s">
        <v>93</v>
      </c>
      <c r="I118" s="19" t="s">
        <v>183</v>
      </c>
      <c r="J118" s="19" t="s">
        <v>40</v>
      </c>
      <c r="K118" s="12" t="s">
        <v>87</v>
      </c>
      <c r="L118" s="19" t="s">
        <v>375</v>
      </c>
      <c r="M118" s="19" t="s">
        <v>376</v>
      </c>
      <c r="N118" s="39" t="s">
        <v>24</v>
      </c>
      <c r="O118" s="12" t="s">
        <v>90</v>
      </c>
      <c r="P118" s="43" t="s">
        <v>377</v>
      </c>
      <c r="Q118" s="17" t="s">
        <v>24</v>
      </c>
      <c r="R118" s="17" t="s">
        <v>45</v>
      </c>
      <c r="S118" s="17" t="s">
        <v>24</v>
      </c>
      <c r="T118" s="12" t="s">
        <v>24</v>
      </c>
      <c r="U118" s="12" t="s">
        <v>24</v>
      </c>
      <c r="V118" s="12" t="s">
        <v>24</v>
      </c>
      <c r="W118" s="39" t="s">
        <v>24</v>
      </c>
      <c r="X118" s="25">
        <v>43797</v>
      </c>
      <c r="Y118" s="3"/>
      <c r="Z118" s="3"/>
      <c r="AA118" s="3"/>
      <c r="AB118" s="3"/>
      <c r="AC118" s="3"/>
      <c r="AD118" s="3"/>
      <c r="AE118" s="3"/>
      <c r="AF118" s="3"/>
      <c r="AG118" s="3"/>
      <c r="AH118" s="3"/>
      <c r="AI118" s="3"/>
      <c r="AJ118" s="3"/>
      <c r="AK118" s="3"/>
      <c r="AL118" s="3"/>
      <c r="AM118" s="3"/>
      <c r="AN118" s="3"/>
      <c r="AO118" s="3"/>
      <c r="AP118" s="3"/>
      <c r="AQ118" s="3"/>
      <c r="AR118" s="3"/>
    </row>
    <row r="119" spans="1:44" ht="300" customHeight="1" x14ac:dyDescent="0.2">
      <c r="A119" s="19" t="s">
        <v>680</v>
      </c>
      <c r="B119" s="13" t="str">
        <f>HYPERLINK("http://portal.stf.jus.br/processos/detalhe.asp?incidente=5641657","1192001")</f>
        <v>1192001</v>
      </c>
      <c r="C119" s="29">
        <v>43538</v>
      </c>
      <c r="D119" s="12" t="s">
        <v>735</v>
      </c>
      <c r="E119" s="12" t="s">
        <v>24</v>
      </c>
      <c r="F119" s="12" t="s">
        <v>24</v>
      </c>
      <c r="G119" s="12" t="s">
        <v>736</v>
      </c>
      <c r="H119" s="12" t="s">
        <v>205</v>
      </c>
      <c r="I119" s="12" t="s">
        <v>39</v>
      </c>
      <c r="J119" s="12" t="s">
        <v>40</v>
      </c>
      <c r="K119" s="12" t="s">
        <v>79</v>
      </c>
      <c r="L119" s="12" t="s">
        <v>737</v>
      </c>
      <c r="M119" s="12" t="s">
        <v>457</v>
      </c>
      <c r="N119" s="17" t="s">
        <v>24</v>
      </c>
      <c r="O119" s="12" t="s">
        <v>738</v>
      </c>
      <c r="P119" s="16" t="s">
        <v>949</v>
      </c>
      <c r="Q119" s="17" t="s">
        <v>24</v>
      </c>
      <c r="R119" s="12" t="s">
        <v>436</v>
      </c>
      <c r="S119" s="12" t="s">
        <v>24</v>
      </c>
      <c r="T119" s="12" t="s">
        <v>405</v>
      </c>
      <c r="U119" s="12" t="s">
        <v>24</v>
      </c>
      <c r="V119" s="12" t="s">
        <v>24</v>
      </c>
      <c r="W119" s="15" t="s">
        <v>24</v>
      </c>
      <c r="X119" s="18">
        <v>43799</v>
      </c>
      <c r="Y119" s="3"/>
      <c r="Z119" s="3"/>
      <c r="AA119" s="3"/>
      <c r="AB119" s="3"/>
      <c r="AC119" s="3"/>
      <c r="AD119" s="3"/>
      <c r="AE119" s="3"/>
      <c r="AF119" s="3"/>
      <c r="AG119" s="3"/>
      <c r="AH119" s="3"/>
      <c r="AI119" s="3"/>
      <c r="AJ119" s="3"/>
      <c r="AK119" s="3"/>
      <c r="AL119" s="3"/>
      <c r="AM119" s="3"/>
      <c r="AN119" s="3"/>
      <c r="AO119" s="3"/>
      <c r="AP119" s="3"/>
      <c r="AQ119" s="3"/>
      <c r="AR119" s="3"/>
    </row>
    <row r="120" spans="1:44" ht="300" customHeight="1" x14ac:dyDescent="0.2">
      <c r="A120" s="19" t="s">
        <v>422</v>
      </c>
      <c r="B120" s="13" t="str">
        <f>HYPERLINK("http://portal.stf.jus.br/processos/detalhe.asp?incidente=5656999","1197207")</f>
        <v>1197207</v>
      </c>
      <c r="C120" s="21">
        <v>43551</v>
      </c>
      <c r="D120" s="12" t="s">
        <v>449</v>
      </c>
      <c r="E120" s="12" t="s">
        <v>24</v>
      </c>
      <c r="F120" s="12" t="s">
        <v>24</v>
      </c>
      <c r="G120" s="12" t="s">
        <v>450</v>
      </c>
      <c r="H120" s="12" t="s">
        <v>167</v>
      </c>
      <c r="I120" s="12" t="s">
        <v>39</v>
      </c>
      <c r="J120" s="12" t="s">
        <v>40</v>
      </c>
      <c r="K120" s="12" t="s">
        <v>79</v>
      </c>
      <c r="L120" s="12" t="s">
        <v>451</v>
      </c>
      <c r="M120" s="12" t="s">
        <v>177</v>
      </c>
      <c r="N120" s="17" t="s">
        <v>24</v>
      </c>
      <c r="O120" s="12" t="s">
        <v>452</v>
      </c>
      <c r="P120" s="22" t="s">
        <v>875</v>
      </c>
      <c r="Q120" s="17" t="s">
        <v>24</v>
      </c>
      <c r="R120" s="12" t="s">
        <v>45</v>
      </c>
      <c r="S120" s="12" t="s">
        <v>24</v>
      </c>
      <c r="T120" s="12" t="s">
        <v>215</v>
      </c>
      <c r="U120" s="12" t="s">
        <v>24</v>
      </c>
      <c r="V120" s="12" t="s">
        <v>24</v>
      </c>
      <c r="W120" s="15" t="s">
        <v>24</v>
      </c>
      <c r="X120" s="25">
        <v>43797</v>
      </c>
      <c r="Y120" s="3"/>
      <c r="Z120" s="3"/>
      <c r="AA120" s="3"/>
      <c r="AB120" s="3"/>
      <c r="AC120" s="3"/>
      <c r="AD120" s="3"/>
      <c r="AE120" s="3"/>
      <c r="AF120" s="3"/>
      <c r="AG120" s="3"/>
      <c r="AH120" s="3"/>
      <c r="AI120" s="3"/>
      <c r="AJ120" s="3"/>
      <c r="AK120" s="3"/>
      <c r="AL120" s="3"/>
      <c r="AM120" s="3"/>
      <c r="AN120" s="3"/>
      <c r="AO120" s="3"/>
      <c r="AP120" s="3"/>
      <c r="AQ120" s="3"/>
      <c r="AR120" s="3"/>
    </row>
    <row r="121" spans="1:44" ht="300" customHeight="1" x14ac:dyDescent="0.2">
      <c r="A121" s="19" t="s">
        <v>35</v>
      </c>
      <c r="B121" s="13" t="str">
        <f>HYPERLINK("http://portal.stf.jus.br/processos/detalhe.asp?incidente=5666695","6116")</f>
        <v>6116</v>
      </c>
      <c r="C121" s="49">
        <v>43558</v>
      </c>
      <c r="D121" s="19" t="s">
        <v>212</v>
      </c>
      <c r="E121" s="19" t="s">
        <v>24</v>
      </c>
      <c r="F121" s="19" t="s">
        <v>99</v>
      </c>
      <c r="G121" s="19" t="s">
        <v>213</v>
      </c>
      <c r="H121" s="19" t="s">
        <v>93</v>
      </c>
      <c r="I121" s="19" t="s">
        <v>28</v>
      </c>
      <c r="J121" s="19" t="s">
        <v>50</v>
      </c>
      <c r="K121" s="19" t="s">
        <v>108</v>
      </c>
      <c r="L121" s="19" t="s">
        <v>109</v>
      </c>
      <c r="M121" s="19" t="s">
        <v>110</v>
      </c>
      <c r="N121" s="39" t="s">
        <v>24</v>
      </c>
      <c r="O121" s="12" t="s">
        <v>90</v>
      </c>
      <c r="P121" s="35" t="s">
        <v>849</v>
      </c>
      <c r="Q121" s="54" t="s">
        <v>24</v>
      </c>
      <c r="R121" s="17" t="s">
        <v>214</v>
      </c>
      <c r="S121" s="17" t="s">
        <v>24</v>
      </c>
      <c r="T121" s="12" t="s">
        <v>215</v>
      </c>
      <c r="U121" s="12" t="s">
        <v>24</v>
      </c>
      <c r="V121" s="12" t="s">
        <v>24</v>
      </c>
      <c r="W121" s="38" t="s">
        <v>24</v>
      </c>
      <c r="X121" s="25">
        <v>43797</v>
      </c>
      <c r="Y121" s="3"/>
      <c r="Z121" s="3"/>
      <c r="AA121" s="3"/>
      <c r="AB121" s="3"/>
      <c r="AC121" s="3"/>
      <c r="AD121" s="3"/>
      <c r="AE121" s="3"/>
      <c r="AF121" s="3"/>
      <c r="AG121" s="3"/>
      <c r="AH121" s="3"/>
      <c r="AI121" s="3"/>
      <c r="AJ121" s="3"/>
      <c r="AK121" s="3"/>
      <c r="AL121" s="3"/>
      <c r="AM121" s="3"/>
      <c r="AN121" s="3"/>
      <c r="AO121" s="3"/>
      <c r="AP121" s="3"/>
      <c r="AQ121" s="3"/>
      <c r="AR121" s="3"/>
    </row>
    <row r="122" spans="1:44" ht="300" customHeight="1" x14ac:dyDescent="0.2">
      <c r="A122" s="19" t="s">
        <v>680</v>
      </c>
      <c r="B122" s="13" t="str">
        <f>HYPERLINK("http://portal.stf.jus.br/processos/detalhe.asp?incidente=5658095","1197560")</f>
        <v>1197560</v>
      </c>
      <c r="C122" s="21">
        <v>43559</v>
      </c>
      <c r="D122" s="12" t="s">
        <v>697</v>
      </c>
      <c r="E122" s="12" t="s">
        <v>24</v>
      </c>
      <c r="F122" s="12" t="s">
        <v>24</v>
      </c>
      <c r="G122" s="12" t="s">
        <v>698</v>
      </c>
      <c r="H122" s="12" t="s">
        <v>71</v>
      </c>
      <c r="I122" s="12" t="s">
        <v>39</v>
      </c>
      <c r="J122" s="12" t="s">
        <v>40</v>
      </c>
      <c r="K122" s="12" t="s">
        <v>79</v>
      </c>
      <c r="L122" s="12" t="s">
        <v>80</v>
      </c>
      <c r="M122" s="12" t="s">
        <v>699</v>
      </c>
      <c r="N122" s="12" t="s">
        <v>24</v>
      </c>
      <c r="O122" s="12" t="s">
        <v>644</v>
      </c>
      <c r="P122" s="16" t="s">
        <v>941</v>
      </c>
      <c r="Q122" s="17" t="s">
        <v>24</v>
      </c>
      <c r="R122" s="17" t="s">
        <v>45</v>
      </c>
      <c r="S122" s="17" t="s">
        <v>24</v>
      </c>
      <c r="T122" s="12" t="s">
        <v>409</v>
      </c>
      <c r="U122" s="12" t="s">
        <v>24</v>
      </c>
      <c r="V122" s="12" t="s">
        <v>24</v>
      </c>
      <c r="W122" s="17" t="s">
        <v>24</v>
      </c>
      <c r="X122" s="25">
        <v>43798</v>
      </c>
      <c r="Y122" s="3"/>
      <c r="Z122" s="3"/>
      <c r="AA122" s="3"/>
      <c r="AB122" s="3"/>
      <c r="AC122" s="3"/>
      <c r="AD122" s="3"/>
      <c r="AE122" s="3"/>
      <c r="AF122" s="3"/>
      <c r="AG122" s="3"/>
      <c r="AH122" s="3"/>
      <c r="AI122" s="3"/>
      <c r="AJ122" s="3"/>
      <c r="AK122" s="3"/>
      <c r="AL122" s="3"/>
      <c r="AM122" s="3"/>
      <c r="AN122" s="3"/>
      <c r="AO122" s="3"/>
      <c r="AP122" s="3"/>
      <c r="AQ122" s="3"/>
      <c r="AR122" s="3"/>
    </row>
    <row r="123" spans="1:44" ht="300" customHeight="1" x14ac:dyDescent="0.2">
      <c r="A123" s="19" t="s">
        <v>422</v>
      </c>
      <c r="B123" s="13" t="str">
        <f>HYPERLINK("http://portal.stf.jus.br/processos/detalhe.asp?incidente=5664932","1199869")</f>
        <v>1199869</v>
      </c>
      <c r="C123" s="21">
        <v>43564</v>
      </c>
      <c r="D123" s="12" t="s">
        <v>453</v>
      </c>
      <c r="E123" s="12" t="s">
        <v>24</v>
      </c>
      <c r="F123" s="12" t="s">
        <v>24</v>
      </c>
      <c r="G123" s="12" t="s">
        <v>454</v>
      </c>
      <c r="H123" s="12" t="s">
        <v>167</v>
      </c>
      <c r="I123" s="12" t="s">
        <v>39</v>
      </c>
      <c r="J123" s="12" t="s">
        <v>40</v>
      </c>
      <c r="K123" s="12" t="s">
        <v>79</v>
      </c>
      <c r="L123" s="12" t="s">
        <v>80</v>
      </c>
      <c r="M123" s="12" t="s">
        <v>81</v>
      </c>
      <c r="N123" s="12" t="s">
        <v>24</v>
      </c>
      <c r="O123" s="12" t="s">
        <v>442</v>
      </c>
      <c r="P123" s="22" t="s">
        <v>876</v>
      </c>
      <c r="Q123" s="17" t="s">
        <v>24</v>
      </c>
      <c r="R123" s="12" t="s">
        <v>45</v>
      </c>
      <c r="S123" s="12" t="s">
        <v>24</v>
      </c>
      <c r="T123" s="12" t="s">
        <v>215</v>
      </c>
      <c r="U123" s="12" t="s">
        <v>24</v>
      </c>
      <c r="V123" s="12" t="s">
        <v>24</v>
      </c>
      <c r="W123" s="12" t="s">
        <v>24</v>
      </c>
      <c r="X123" s="25">
        <v>43797</v>
      </c>
      <c r="Y123" s="3"/>
      <c r="Z123" s="3"/>
      <c r="AA123" s="3"/>
      <c r="AB123" s="3"/>
      <c r="AC123" s="3"/>
      <c r="AD123" s="3"/>
      <c r="AE123" s="3"/>
      <c r="AF123" s="3"/>
      <c r="AG123" s="3"/>
      <c r="AH123" s="3"/>
      <c r="AI123" s="3"/>
      <c r="AJ123" s="3"/>
      <c r="AK123" s="3"/>
      <c r="AL123" s="3"/>
      <c r="AM123" s="3"/>
      <c r="AN123" s="3"/>
      <c r="AO123" s="3"/>
      <c r="AP123" s="3"/>
      <c r="AQ123" s="3"/>
      <c r="AR123" s="3"/>
    </row>
    <row r="124" spans="1:44" ht="300" customHeight="1" x14ac:dyDescent="0.2">
      <c r="A124" s="19" t="s">
        <v>35</v>
      </c>
      <c r="B124" s="13" t="str">
        <f>HYPERLINK("http://portal.stf.jus.br/processos/detalhe.asp?incidente=5678906","6121")</f>
        <v>6121</v>
      </c>
      <c r="C124" s="49">
        <v>43577</v>
      </c>
      <c r="D124" s="19" t="s">
        <v>216</v>
      </c>
      <c r="E124" s="19" t="s">
        <v>24</v>
      </c>
      <c r="F124" s="19" t="s">
        <v>99</v>
      </c>
      <c r="G124" s="19" t="s">
        <v>217</v>
      </c>
      <c r="H124" s="19" t="s">
        <v>61</v>
      </c>
      <c r="I124" s="19" t="s">
        <v>39</v>
      </c>
      <c r="J124" s="19" t="s">
        <v>50</v>
      </c>
      <c r="K124" s="19" t="s">
        <v>218</v>
      </c>
      <c r="L124" s="19" t="s">
        <v>219</v>
      </c>
      <c r="M124" s="19" t="s">
        <v>220</v>
      </c>
      <c r="N124" s="17" t="s">
        <v>24</v>
      </c>
      <c r="O124" s="12" t="s">
        <v>90</v>
      </c>
      <c r="P124" s="35" t="s">
        <v>850</v>
      </c>
      <c r="Q124" s="17" t="s">
        <v>24</v>
      </c>
      <c r="R124" s="17" t="s">
        <v>16</v>
      </c>
      <c r="S124" s="12" t="s">
        <v>112</v>
      </c>
      <c r="T124" s="12" t="s">
        <v>24</v>
      </c>
      <c r="U124" s="27" t="s">
        <v>221</v>
      </c>
      <c r="V124" s="27" t="s">
        <v>222</v>
      </c>
      <c r="W124" s="38" t="s">
        <v>24</v>
      </c>
      <c r="X124" s="25">
        <v>43797</v>
      </c>
      <c r="Y124" s="3"/>
      <c r="Z124" s="3"/>
      <c r="AA124" s="3"/>
      <c r="AB124" s="3"/>
      <c r="AC124" s="3"/>
      <c r="AD124" s="3"/>
      <c r="AE124" s="3"/>
      <c r="AF124" s="3"/>
      <c r="AG124" s="3"/>
      <c r="AH124" s="3"/>
      <c r="AI124" s="3"/>
      <c r="AJ124" s="3"/>
      <c r="AK124" s="3"/>
      <c r="AL124" s="3"/>
      <c r="AM124" s="3"/>
      <c r="AN124" s="3"/>
      <c r="AO124" s="3"/>
      <c r="AP124" s="3"/>
      <c r="AQ124" s="3"/>
      <c r="AR124" s="3"/>
    </row>
    <row r="125" spans="1:44" ht="300" customHeight="1" x14ac:dyDescent="0.2">
      <c r="A125" s="19" t="s">
        <v>422</v>
      </c>
      <c r="B125" s="13" t="str">
        <f>HYPERLINK("http://portal.stf.jus.br/processos/detalhe.asp?incidente=5693077","1208596")</f>
        <v>1208596</v>
      </c>
      <c r="C125" s="29">
        <v>43606</v>
      </c>
      <c r="D125" s="12" t="s">
        <v>544</v>
      </c>
      <c r="E125" s="12" t="s">
        <v>24</v>
      </c>
      <c r="F125" s="12" t="s">
        <v>24</v>
      </c>
      <c r="G125" s="12" t="s">
        <v>545</v>
      </c>
      <c r="H125" s="12" t="s">
        <v>27</v>
      </c>
      <c r="I125" s="12" t="s">
        <v>39</v>
      </c>
      <c r="J125" s="12" t="s">
        <v>40</v>
      </c>
      <c r="K125" s="12" t="s">
        <v>79</v>
      </c>
      <c r="L125" s="12" t="s">
        <v>80</v>
      </c>
      <c r="M125" s="12" t="s">
        <v>81</v>
      </c>
      <c r="N125" s="12" t="s">
        <v>24</v>
      </c>
      <c r="O125" s="12" t="s">
        <v>546</v>
      </c>
      <c r="P125" s="22" t="s">
        <v>900</v>
      </c>
      <c r="Q125" s="17" t="s">
        <v>24</v>
      </c>
      <c r="R125" s="12" t="s">
        <v>45</v>
      </c>
      <c r="S125" s="12" t="s">
        <v>24</v>
      </c>
      <c r="T125" s="12" t="s">
        <v>215</v>
      </c>
      <c r="U125" s="12" t="s">
        <v>24</v>
      </c>
      <c r="V125" s="12" t="s">
        <v>24</v>
      </c>
      <c r="W125" s="12" t="s">
        <v>24</v>
      </c>
      <c r="X125" s="18">
        <v>43799</v>
      </c>
      <c r="Y125" s="3"/>
      <c r="Z125" s="3"/>
      <c r="AA125" s="3"/>
      <c r="AB125" s="3"/>
      <c r="AC125" s="3"/>
      <c r="AD125" s="3"/>
      <c r="AE125" s="3"/>
      <c r="AF125" s="3"/>
      <c r="AG125" s="3"/>
      <c r="AH125" s="3"/>
      <c r="AI125" s="3"/>
      <c r="AJ125" s="3"/>
      <c r="AK125" s="3"/>
      <c r="AL125" s="3"/>
      <c r="AM125" s="3"/>
      <c r="AN125" s="3"/>
      <c r="AO125" s="3"/>
      <c r="AP125" s="3"/>
      <c r="AQ125" s="3"/>
      <c r="AR125" s="3"/>
    </row>
    <row r="126" spans="1:44" ht="300" customHeight="1" x14ac:dyDescent="0.2">
      <c r="A126" s="19" t="s">
        <v>35</v>
      </c>
      <c r="B126" s="13" t="str">
        <f>HYPERLINK("http://portal.stf.jus.br/processos/detalhe.asp?incidente=5701538","6141")</f>
        <v>6141</v>
      </c>
      <c r="C126" s="49">
        <v>43607</v>
      </c>
      <c r="D126" s="19" t="s">
        <v>223</v>
      </c>
      <c r="E126" s="19" t="s">
        <v>24</v>
      </c>
      <c r="F126" s="19" t="s">
        <v>175</v>
      </c>
      <c r="G126" s="19" t="s">
        <v>224</v>
      </c>
      <c r="H126" s="19" t="s">
        <v>71</v>
      </c>
      <c r="I126" s="19" t="s">
        <v>183</v>
      </c>
      <c r="J126" s="19" t="s">
        <v>50</v>
      </c>
      <c r="K126" s="19" t="s">
        <v>225</v>
      </c>
      <c r="L126" s="19" t="s">
        <v>226</v>
      </c>
      <c r="M126" s="19" t="s">
        <v>227</v>
      </c>
      <c r="N126" s="39" t="s">
        <v>24</v>
      </c>
      <c r="O126" s="12" t="s">
        <v>186</v>
      </c>
      <c r="P126" s="43" t="s">
        <v>228</v>
      </c>
      <c r="Q126" s="17" t="s">
        <v>24</v>
      </c>
      <c r="R126" s="17" t="s">
        <v>45</v>
      </c>
      <c r="S126" s="17" t="s">
        <v>24</v>
      </c>
      <c r="T126" s="12" t="s">
        <v>24</v>
      </c>
      <c r="U126" s="12" t="s">
        <v>24</v>
      </c>
      <c r="V126" s="12" t="s">
        <v>24</v>
      </c>
      <c r="W126" s="38" t="s">
        <v>24</v>
      </c>
      <c r="X126" s="25">
        <v>43797</v>
      </c>
      <c r="Y126" s="3"/>
      <c r="Z126" s="3"/>
      <c r="AA126" s="3"/>
      <c r="AB126" s="3"/>
      <c r="AC126" s="3"/>
      <c r="AD126" s="3"/>
      <c r="AE126" s="3"/>
      <c r="AF126" s="3"/>
      <c r="AG126" s="3"/>
      <c r="AH126" s="3"/>
      <c r="AI126" s="3"/>
      <c r="AJ126" s="3"/>
      <c r="AK126" s="3"/>
      <c r="AL126" s="3"/>
      <c r="AM126" s="3"/>
      <c r="AN126" s="3"/>
      <c r="AO126" s="3"/>
      <c r="AP126" s="3"/>
      <c r="AQ126" s="3"/>
      <c r="AR126" s="3"/>
    </row>
    <row r="127" spans="1:44" ht="300" customHeight="1" x14ac:dyDescent="0.2">
      <c r="A127" s="19" t="s">
        <v>422</v>
      </c>
      <c r="B127" s="13" t="str">
        <f>HYPERLINK("http://portal.stf.jus.br/processos/detalhe.asp?incidente=5696388","1209723")</f>
        <v>1209723</v>
      </c>
      <c r="C127" s="29">
        <v>43608</v>
      </c>
      <c r="D127" s="12" t="s">
        <v>547</v>
      </c>
      <c r="E127" s="12" t="s">
        <v>24</v>
      </c>
      <c r="F127" s="12" t="s">
        <v>24</v>
      </c>
      <c r="G127" s="12" t="s">
        <v>548</v>
      </c>
      <c r="H127" s="12" t="s">
        <v>136</v>
      </c>
      <c r="I127" s="12" t="s">
        <v>39</v>
      </c>
      <c r="J127" s="12" t="s">
        <v>40</v>
      </c>
      <c r="K127" s="12" t="s">
        <v>79</v>
      </c>
      <c r="L127" s="12" t="s">
        <v>549</v>
      </c>
      <c r="M127" s="12" t="s">
        <v>457</v>
      </c>
      <c r="N127" s="12" t="s">
        <v>24</v>
      </c>
      <c r="O127" s="12" t="s">
        <v>550</v>
      </c>
      <c r="P127" s="22" t="s">
        <v>901</v>
      </c>
      <c r="Q127" s="17" t="s">
        <v>24</v>
      </c>
      <c r="R127" s="12" t="s">
        <v>404</v>
      </c>
      <c r="S127" s="17" t="s">
        <v>24</v>
      </c>
      <c r="T127" s="12" t="s">
        <v>215</v>
      </c>
      <c r="U127" s="12" t="s">
        <v>24</v>
      </c>
      <c r="V127" s="12" t="s">
        <v>24</v>
      </c>
      <c r="W127" s="15" t="s">
        <v>24</v>
      </c>
      <c r="X127" s="25">
        <v>43801</v>
      </c>
      <c r="Y127" s="3"/>
      <c r="Z127" s="3"/>
      <c r="AA127" s="3"/>
      <c r="AB127" s="3"/>
      <c r="AC127" s="3"/>
      <c r="AD127" s="3"/>
      <c r="AE127" s="3"/>
      <c r="AF127" s="3"/>
      <c r="AG127" s="3"/>
      <c r="AH127" s="3"/>
      <c r="AI127" s="3"/>
      <c r="AJ127" s="3"/>
      <c r="AK127" s="3"/>
      <c r="AL127" s="3"/>
      <c r="AM127" s="3"/>
      <c r="AN127" s="3"/>
      <c r="AO127" s="3"/>
      <c r="AP127" s="3"/>
      <c r="AQ127" s="3"/>
      <c r="AR127" s="3"/>
    </row>
    <row r="128" spans="1:44" ht="300" customHeight="1" x14ac:dyDescent="0.2">
      <c r="A128" s="19" t="s">
        <v>680</v>
      </c>
      <c r="B128" s="13" t="str">
        <f>HYPERLINK("http://portal.stf.jus.br/processos/detalhe.asp?incidente=5702734","1211900")</f>
        <v>1211900</v>
      </c>
      <c r="C128" s="21">
        <v>43608</v>
      </c>
      <c r="D128" s="12" t="s">
        <v>700</v>
      </c>
      <c r="E128" s="12" t="s">
        <v>24</v>
      </c>
      <c r="F128" s="12" t="s">
        <v>24</v>
      </c>
      <c r="G128" s="12" t="s">
        <v>701</v>
      </c>
      <c r="H128" s="12" t="s">
        <v>136</v>
      </c>
      <c r="I128" s="12" t="s">
        <v>39</v>
      </c>
      <c r="J128" s="12" t="s">
        <v>40</v>
      </c>
      <c r="K128" s="12" t="s">
        <v>79</v>
      </c>
      <c r="L128" s="12" t="s">
        <v>80</v>
      </c>
      <c r="M128" s="12" t="s">
        <v>81</v>
      </c>
      <c r="N128" s="12" t="s">
        <v>24</v>
      </c>
      <c r="O128" s="12" t="s">
        <v>271</v>
      </c>
      <c r="P128" s="16" t="s">
        <v>942</v>
      </c>
      <c r="Q128" s="17" t="s">
        <v>24</v>
      </c>
      <c r="R128" s="12" t="s">
        <v>121</v>
      </c>
      <c r="S128" s="17" t="s">
        <v>24</v>
      </c>
      <c r="T128" s="12" t="s">
        <v>532</v>
      </c>
      <c r="U128" s="12" t="s">
        <v>24</v>
      </c>
      <c r="V128" s="12" t="s">
        <v>24</v>
      </c>
      <c r="W128" s="12" t="s">
        <v>24</v>
      </c>
      <c r="X128" s="25">
        <v>43798</v>
      </c>
      <c r="Y128" s="3"/>
      <c r="Z128" s="3"/>
      <c r="AA128" s="3"/>
      <c r="AB128" s="3"/>
      <c r="AC128" s="3"/>
      <c r="AD128" s="3"/>
      <c r="AE128" s="3"/>
      <c r="AF128" s="3"/>
      <c r="AG128" s="3"/>
      <c r="AH128" s="3"/>
      <c r="AI128" s="3"/>
      <c r="AJ128" s="3"/>
      <c r="AK128" s="3"/>
      <c r="AL128" s="3"/>
      <c r="AM128" s="3"/>
      <c r="AN128" s="3"/>
      <c r="AO128" s="3"/>
      <c r="AP128" s="3"/>
      <c r="AQ128" s="3"/>
      <c r="AR128" s="3"/>
    </row>
    <row r="129" spans="1:44" ht="300" customHeight="1" x14ac:dyDescent="0.2">
      <c r="A129" s="19" t="s">
        <v>680</v>
      </c>
      <c r="B129" s="13" t="str">
        <f>HYPERLINK("http://portal.stf.jus.br/processos/detalhe.asp?incidente=5703385","1212157")</f>
        <v>1212157</v>
      </c>
      <c r="C129" s="21">
        <v>43621</v>
      </c>
      <c r="D129" s="12" t="s">
        <v>702</v>
      </c>
      <c r="E129" s="12" t="s">
        <v>24</v>
      </c>
      <c r="F129" s="12" t="s">
        <v>24</v>
      </c>
      <c r="G129" s="12" t="s">
        <v>703</v>
      </c>
      <c r="H129" s="12" t="s">
        <v>136</v>
      </c>
      <c r="I129" s="12" t="s">
        <v>39</v>
      </c>
      <c r="J129" s="12" t="s">
        <v>40</v>
      </c>
      <c r="K129" s="12" t="s">
        <v>79</v>
      </c>
      <c r="L129" s="12" t="s">
        <v>80</v>
      </c>
      <c r="M129" s="12" t="s">
        <v>81</v>
      </c>
      <c r="N129" s="12" t="s">
        <v>24</v>
      </c>
      <c r="O129" s="12" t="s">
        <v>288</v>
      </c>
      <c r="P129" s="16" t="s">
        <v>943</v>
      </c>
      <c r="Q129" s="17" t="s">
        <v>24</v>
      </c>
      <c r="R129" s="17" t="s">
        <v>45</v>
      </c>
      <c r="S129" s="17" t="s">
        <v>24</v>
      </c>
      <c r="T129" s="12" t="s">
        <v>532</v>
      </c>
      <c r="U129" s="12" t="s">
        <v>24</v>
      </c>
      <c r="V129" s="12" t="s">
        <v>24</v>
      </c>
      <c r="W129" s="12" t="s">
        <v>24</v>
      </c>
      <c r="X129" s="25">
        <v>43798</v>
      </c>
      <c r="Y129" s="3"/>
      <c r="Z129" s="3"/>
      <c r="AA129" s="3"/>
      <c r="AB129" s="3"/>
      <c r="AC129" s="3"/>
      <c r="AD129" s="3"/>
      <c r="AE129" s="3"/>
      <c r="AF129" s="3"/>
      <c r="AG129" s="3"/>
      <c r="AH129" s="3"/>
      <c r="AI129" s="3"/>
      <c r="AJ129" s="3"/>
      <c r="AK129" s="3"/>
      <c r="AL129" s="3"/>
      <c r="AM129" s="3"/>
      <c r="AN129" s="3"/>
      <c r="AO129" s="3"/>
      <c r="AP129" s="3"/>
      <c r="AQ129" s="3"/>
      <c r="AR129" s="3"/>
    </row>
    <row r="130" spans="1:44" ht="300" customHeight="1" x14ac:dyDescent="0.2">
      <c r="A130" s="19" t="s">
        <v>35</v>
      </c>
      <c r="B130" s="13" t="str">
        <f>HYPERLINK("http://portal.stf.jus.br/processos/detalhe.asp?incidente=5713308","6151")</f>
        <v>6151</v>
      </c>
      <c r="C130" s="49">
        <v>43622</v>
      </c>
      <c r="D130" s="19" t="s">
        <v>229</v>
      </c>
      <c r="E130" s="19" t="s">
        <v>24</v>
      </c>
      <c r="F130" s="19" t="s">
        <v>25</v>
      </c>
      <c r="G130" s="19" t="s">
        <v>230</v>
      </c>
      <c r="H130" s="19" t="s">
        <v>27</v>
      </c>
      <c r="I130" s="19" t="s">
        <v>39</v>
      </c>
      <c r="J130" s="19" t="s">
        <v>40</v>
      </c>
      <c r="K130" s="19" t="s">
        <v>72</v>
      </c>
      <c r="L130" s="19" t="s">
        <v>231</v>
      </c>
      <c r="M130" s="19" t="s">
        <v>232</v>
      </c>
      <c r="N130" s="17" t="s">
        <v>24</v>
      </c>
      <c r="O130" s="12" t="s">
        <v>233</v>
      </c>
      <c r="P130" s="43" t="s">
        <v>234</v>
      </c>
      <c r="Q130" s="17" t="s">
        <v>24</v>
      </c>
      <c r="R130" s="17" t="s">
        <v>45</v>
      </c>
      <c r="S130" s="17" t="s">
        <v>24</v>
      </c>
      <c r="T130" s="12" t="s">
        <v>24</v>
      </c>
      <c r="U130" s="12" t="s">
        <v>24</v>
      </c>
      <c r="V130" s="12" t="s">
        <v>24</v>
      </c>
      <c r="W130" s="12" t="s">
        <v>235</v>
      </c>
      <c r="X130" s="25">
        <v>43797</v>
      </c>
      <c r="Y130" s="3"/>
      <c r="Z130" s="3"/>
      <c r="AA130" s="3"/>
      <c r="AB130" s="3"/>
      <c r="AC130" s="3"/>
      <c r="AD130" s="3"/>
      <c r="AE130" s="3"/>
      <c r="AF130" s="3"/>
      <c r="AG130" s="3"/>
      <c r="AH130" s="3"/>
      <c r="AI130" s="3"/>
      <c r="AJ130" s="3"/>
      <c r="AK130" s="3"/>
      <c r="AL130" s="3"/>
      <c r="AM130" s="3"/>
      <c r="AN130" s="3"/>
      <c r="AO130" s="3"/>
      <c r="AP130" s="3"/>
      <c r="AQ130" s="3"/>
      <c r="AR130" s="3"/>
    </row>
    <row r="131" spans="1:44" ht="300" customHeight="1" x14ac:dyDescent="0.2">
      <c r="A131" s="12" t="s">
        <v>422</v>
      </c>
      <c r="B131" s="13" t="str">
        <f>HYPERLINK("http://portal.stf.jus.br/processos/detalhe.asp?incidente=5716828","1216824")</f>
        <v>1216824</v>
      </c>
      <c r="C131" s="14">
        <v>43633</v>
      </c>
      <c r="D131" s="12" t="s">
        <v>575</v>
      </c>
      <c r="E131" s="12" t="s">
        <v>24</v>
      </c>
      <c r="F131" s="12" t="s">
        <v>24</v>
      </c>
      <c r="G131" s="12" t="s">
        <v>576</v>
      </c>
      <c r="H131" s="12" t="s">
        <v>93</v>
      </c>
      <c r="I131" s="12" t="s">
        <v>39</v>
      </c>
      <c r="J131" s="12" t="s">
        <v>40</v>
      </c>
      <c r="K131" s="12" t="s">
        <v>577</v>
      </c>
      <c r="L131" s="12" t="s">
        <v>434</v>
      </c>
      <c r="M131" s="12" t="s">
        <v>24</v>
      </c>
      <c r="N131" s="17" t="s">
        <v>24</v>
      </c>
      <c r="O131" s="12" t="s">
        <v>578</v>
      </c>
      <c r="P131" s="22" t="s">
        <v>906</v>
      </c>
      <c r="Q131" s="17" t="s">
        <v>24</v>
      </c>
      <c r="R131" s="12" t="s">
        <v>436</v>
      </c>
      <c r="S131" s="17" t="s">
        <v>24</v>
      </c>
      <c r="T131" s="12" t="s">
        <v>215</v>
      </c>
      <c r="U131" s="12" t="s">
        <v>24</v>
      </c>
      <c r="V131" s="12" t="s">
        <v>24</v>
      </c>
      <c r="W131" s="12" t="s">
        <v>434</v>
      </c>
      <c r="X131" s="18">
        <v>43799</v>
      </c>
      <c r="Y131" s="3"/>
      <c r="Z131" s="3"/>
      <c r="AA131" s="3"/>
      <c r="AB131" s="3"/>
      <c r="AC131" s="3"/>
      <c r="AD131" s="3"/>
      <c r="AE131" s="3"/>
      <c r="AF131" s="3"/>
      <c r="AG131" s="3"/>
      <c r="AH131" s="3"/>
      <c r="AI131" s="3"/>
      <c r="AJ131" s="3"/>
      <c r="AK131" s="3"/>
      <c r="AL131" s="3"/>
      <c r="AM131" s="3"/>
      <c r="AN131" s="3"/>
      <c r="AO131" s="3"/>
      <c r="AP131" s="3"/>
      <c r="AQ131" s="3"/>
      <c r="AR131" s="3"/>
    </row>
    <row r="132" spans="1:44" ht="300" customHeight="1" x14ac:dyDescent="0.2">
      <c r="A132" s="19" t="s">
        <v>422</v>
      </c>
      <c r="B132" s="13" t="str">
        <f>HYPERLINK("http://portal.stf.jus.br/processos/detalhe.asp?incidente=5716410","1216726")</f>
        <v>1216726</v>
      </c>
      <c r="C132" s="21">
        <v>43634</v>
      </c>
      <c r="D132" s="12" t="s">
        <v>455</v>
      </c>
      <c r="E132" s="12" t="s">
        <v>24</v>
      </c>
      <c r="F132" s="12" t="s">
        <v>24</v>
      </c>
      <c r="G132" s="12" t="s">
        <v>456</v>
      </c>
      <c r="H132" s="12" t="s">
        <v>61</v>
      </c>
      <c r="I132" s="12" t="s">
        <v>39</v>
      </c>
      <c r="J132" s="12" t="s">
        <v>40</v>
      </c>
      <c r="K132" s="12" t="s">
        <v>79</v>
      </c>
      <c r="L132" s="12" t="s">
        <v>80</v>
      </c>
      <c r="M132" s="12" t="s">
        <v>457</v>
      </c>
      <c r="N132" s="17" t="s">
        <v>24</v>
      </c>
      <c r="O132" s="12" t="s">
        <v>458</v>
      </c>
      <c r="P132" s="22" t="s">
        <v>877</v>
      </c>
      <c r="Q132" s="17" t="s">
        <v>24</v>
      </c>
      <c r="R132" s="12" t="s">
        <v>45</v>
      </c>
      <c r="S132" s="12" t="s">
        <v>24</v>
      </c>
      <c r="T132" s="12" t="s">
        <v>459</v>
      </c>
      <c r="U132" s="12" t="s">
        <v>24</v>
      </c>
      <c r="V132" s="12" t="s">
        <v>24</v>
      </c>
      <c r="W132" s="12" t="s">
        <v>24</v>
      </c>
      <c r="X132" s="25">
        <v>43797</v>
      </c>
      <c r="Y132" s="3"/>
      <c r="Z132" s="3"/>
      <c r="AA132" s="3"/>
      <c r="AB132" s="3"/>
      <c r="AC132" s="3"/>
      <c r="AD132" s="3"/>
      <c r="AE132" s="3"/>
      <c r="AF132" s="3"/>
      <c r="AG132" s="3"/>
      <c r="AH132" s="3"/>
      <c r="AI132" s="3"/>
      <c r="AJ132" s="3"/>
      <c r="AK132" s="3"/>
      <c r="AL132" s="3"/>
      <c r="AM132" s="3"/>
      <c r="AN132" s="3"/>
      <c r="AO132" s="3"/>
      <c r="AP132" s="3"/>
      <c r="AQ132" s="3"/>
      <c r="AR132" s="3"/>
    </row>
    <row r="133" spans="1:44" ht="300" customHeight="1" x14ac:dyDescent="0.2">
      <c r="A133" s="19" t="s">
        <v>680</v>
      </c>
      <c r="B133" s="13" t="str">
        <f>HYPERLINK("http://portal.stf.jus.br/processos/detalhe.asp?incidente=5730953","1221203")</f>
        <v>1221203</v>
      </c>
      <c r="C133" s="21">
        <v>43657</v>
      </c>
      <c r="D133" s="12" t="s">
        <v>704</v>
      </c>
      <c r="E133" s="12" t="s">
        <v>24</v>
      </c>
      <c r="F133" s="12" t="s">
        <v>24</v>
      </c>
      <c r="G133" s="12" t="s">
        <v>705</v>
      </c>
      <c r="H133" s="12" t="s">
        <v>49</v>
      </c>
      <c r="I133" s="12" t="s">
        <v>39</v>
      </c>
      <c r="J133" s="12" t="s">
        <v>40</v>
      </c>
      <c r="K133" s="12" t="s">
        <v>79</v>
      </c>
      <c r="L133" s="12" t="s">
        <v>80</v>
      </c>
      <c r="M133" s="12" t="s">
        <v>81</v>
      </c>
      <c r="N133" s="12" t="s">
        <v>24</v>
      </c>
      <c r="O133" s="12" t="s">
        <v>706</v>
      </c>
      <c r="P133" s="16" t="s">
        <v>944</v>
      </c>
      <c r="Q133" s="17" t="s">
        <v>24</v>
      </c>
      <c r="R133" s="12" t="s">
        <v>436</v>
      </c>
      <c r="S133" s="17" t="s">
        <v>24</v>
      </c>
      <c r="T133" s="12" t="s">
        <v>215</v>
      </c>
      <c r="U133" s="12" t="s">
        <v>24</v>
      </c>
      <c r="V133" s="12" t="s">
        <v>24</v>
      </c>
      <c r="W133" s="12" t="s">
        <v>24</v>
      </c>
      <c r="X133" s="25">
        <v>43798</v>
      </c>
      <c r="Y133" s="3"/>
      <c r="Z133" s="3"/>
      <c r="AA133" s="3"/>
      <c r="AB133" s="3"/>
      <c r="AC133" s="3"/>
      <c r="AD133" s="3"/>
      <c r="AE133" s="3"/>
      <c r="AF133" s="3"/>
      <c r="AG133" s="3"/>
      <c r="AH133" s="3"/>
      <c r="AI133" s="3"/>
      <c r="AJ133" s="3"/>
      <c r="AK133" s="3"/>
      <c r="AL133" s="3"/>
      <c r="AM133" s="3"/>
      <c r="AN133" s="3"/>
      <c r="AO133" s="3"/>
      <c r="AP133" s="3"/>
      <c r="AQ133" s="3"/>
      <c r="AR133" s="3"/>
    </row>
    <row r="134" spans="1:44" ht="300" customHeight="1" x14ac:dyDescent="0.2">
      <c r="A134" s="19" t="s">
        <v>422</v>
      </c>
      <c r="B134" s="13" t="str">
        <f>HYPERLINK("http://portal.stf.jus.br/processos/detalhe.asp?incidente=5744265","1224942")</f>
        <v>1224942</v>
      </c>
      <c r="C134" s="21">
        <v>43685</v>
      </c>
      <c r="D134" s="12" t="s">
        <v>464</v>
      </c>
      <c r="E134" s="12" t="s">
        <v>24</v>
      </c>
      <c r="F134" s="12" t="s">
        <v>24</v>
      </c>
      <c r="G134" s="12" t="s">
        <v>465</v>
      </c>
      <c r="H134" s="12" t="s">
        <v>466</v>
      </c>
      <c r="I134" s="12" t="s">
        <v>39</v>
      </c>
      <c r="J134" s="12" t="s">
        <v>40</v>
      </c>
      <c r="K134" s="12" t="s">
        <v>79</v>
      </c>
      <c r="L134" s="12" t="s">
        <v>80</v>
      </c>
      <c r="M134" s="12" t="s">
        <v>81</v>
      </c>
      <c r="N134" s="12" t="s">
        <v>24</v>
      </c>
      <c r="O134" s="12" t="s">
        <v>467</v>
      </c>
      <c r="P134" s="22" t="s">
        <v>878</v>
      </c>
      <c r="Q134" s="17" t="s">
        <v>24</v>
      </c>
      <c r="R134" s="12" t="s">
        <v>436</v>
      </c>
      <c r="S134" s="12" t="s">
        <v>24</v>
      </c>
      <c r="T134" s="12" t="s">
        <v>215</v>
      </c>
      <c r="U134" s="12" t="s">
        <v>24</v>
      </c>
      <c r="V134" s="12" t="s">
        <v>24</v>
      </c>
      <c r="W134" s="12" t="s">
        <v>24</v>
      </c>
      <c r="X134" s="25">
        <v>43797</v>
      </c>
      <c r="Y134" s="3"/>
      <c r="Z134" s="3"/>
      <c r="AA134" s="3"/>
      <c r="AB134" s="3"/>
      <c r="AC134" s="3"/>
      <c r="AD134" s="3"/>
      <c r="AE134" s="3"/>
      <c r="AF134" s="3"/>
      <c r="AG134" s="3"/>
      <c r="AH134" s="3"/>
      <c r="AI134" s="3"/>
      <c r="AJ134" s="3"/>
      <c r="AK134" s="3"/>
      <c r="AL134" s="3"/>
      <c r="AM134" s="3"/>
      <c r="AN134" s="3"/>
      <c r="AO134" s="3"/>
      <c r="AP134" s="3"/>
      <c r="AQ134" s="3"/>
      <c r="AR134" s="3"/>
    </row>
    <row r="135" spans="1:44" ht="300" customHeight="1" x14ac:dyDescent="0.2">
      <c r="A135" s="19" t="s">
        <v>422</v>
      </c>
      <c r="B135" s="13" t="str">
        <f>HYPERLINK("http://portal.stf.jus.br/processos/detalhe.asp?incidente=5746233","1225519")</f>
        <v>1225519</v>
      </c>
      <c r="C135" s="21">
        <v>43689</v>
      </c>
      <c r="D135" s="12" t="s">
        <v>468</v>
      </c>
      <c r="E135" s="12" t="s">
        <v>24</v>
      </c>
      <c r="F135" s="12" t="s">
        <v>24</v>
      </c>
      <c r="G135" s="12" t="s">
        <v>469</v>
      </c>
      <c r="H135" s="12" t="s">
        <v>71</v>
      </c>
      <c r="I135" s="12" t="s">
        <v>39</v>
      </c>
      <c r="J135" s="12" t="s">
        <v>40</v>
      </c>
      <c r="K135" s="12" t="s">
        <v>79</v>
      </c>
      <c r="L135" s="12" t="s">
        <v>451</v>
      </c>
      <c r="M135" s="12" t="s">
        <v>81</v>
      </c>
      <c r="N135" s="17" t="s">
        <v>24</v>
      </c>
      <c r="O135" s="12" t="s">
        <v>452</v>
      </c>
      <c r="P135" s="22" t="s">
        <v>879</v>
      </c>
      <c r="Q135" s="17" t="s">
        <v>24</v>
      </c>
      <c r="R135" s="12" t="s">
        <v>45</v>
      </c>
      <c r="S135" s="12" t="s">
        <v>24</v>
      </c>
      <c r="T135" s="12" t="s">
        <v>405</v>
      </c>
      <c r="U135" s="12" t="s">
        <v>24</v>
      </c>
      <c r="V135" s="12" t="s">
        <v>24</v>
      </c>
      <c r="W135" s="12" t="s">
        <v>180</v>
      </c>
      <c r="X135" s="25">
        <v>43797</v>
      </c>
      <c r="Y135" s="3"/>
      <c r="Z135" s="3"/>
      <c r="AA135" s="3"/>
      <c r="AB135" s="3"/>
      <c r="AC135" s="3"/>
      <c r="AD135" s="3"/>
      <c r="AE135" s="3"/>
      <c r="AF135" s="3"/>
      <c r="AG135" s="3"/>
      <c r="AH135" s="3"/>
      <c r="AI135" s="3"/>
      <c r="AJ135" s="3"/>
      <c r="AK135" s="3"/>
      <c r="AL135" s="3"/>
      <c r="AM135" s="3"/>
      <c r="AN135" s="3"/>
      <c r="AO135" s="3"/>
      <c r="AP135" s="3"/>
      <c r="AQ135" s="3"/>
      <c r="AR135" s="3"/>
    </row>
    <row r="136" spans="1:44" ht="300" customHeight="1" x14ac:dyDescent="0.2">
      <c r="A136" s="19" t="s">
        <v>680</v>
      </c>
      <c r="B136" s="13" t="str">
        <f>HYPERLINK("http://portal.stf.jus.br/processos/detalhe.asp?incidente=5744921","1225128")</f>
        <v>1225128</v>
      </c>
      <c r="C136" s="21">
        <v>43689</v>
      </c>
      <c r="D136" s="12" t="s">
        <v>714</v>
      </c>
      <c r="E136" s="12" t="s">
        <v>24</v>
      </c>
      <c r="F136" s="12" t="s">
        <v>24</v>
      </c>
      <c r="G136" s="12" t="s">
        <v>715</v>
      </c>
      <c r="H136" s="12" t="s">
        <v>61</v>
      </c>
      <c r="I136" s="12" t="s">
        <v>39</v>
      </c>
      <c r="J136" s="12" t="s">
        <v>40</v>
      </c>
      <c r="K136" s="12" t="s">
        <v>79</v>
      </c>
      <c r="L136" s="12" t="s">
        <v>80</v>
      </c>
      <c r="M136" s="12" t="s">
        <v>81</v>
      </c>
      <c r="N136" s="12" t="s">
        <v>24</v>
      </c>
      <c r="O136" s="12" t="s">
        <v>397</v>
      </c>
      <c r="P136" s="16" t="s">
        <v>945</v>
      </c>
      <c r="Q136" s="17" t="s">
        <v>24</v>
      </c>
      <c r="R136" s="12" t="s">
        <v>45</v>
      </c>
      <c r="S136" s="12" t="s">
        <v>24</v>
      </c>
      <c r="T136" s="12" t="s">
        <v>215</v>
      </c>
      <c r="U136" s="12" t="s">
        <v>24</v>
      </c>
      <c r="V136" s="12" t="s">
        <v>24</v>
      </c>
      <c r="W136" s="12" t="s">
        <v>24</v>
      </c>
      <c r="X136" s="25">
        <v>43798</v>
      </c>
      <c r="Y136" s="3"/>
      <c r="Z136" s="3"/>
      <c r="AA136" s="3"/>
      <c r="AB136" s="3"/>
      <c r="AC136" s="3"/>
      <c r="AD136" s="3"/>
      <c r="AE136" s="3"/>
      <c r="AF136" s="3"/>
      <c r="AG136" s="3"/>
      <c r="AH136" s="3"/>
      <c r="AI136" s="3"/>
      <c r="AJ136" s="3"/>
      <c r="AK136" s="3"/>
      <c r="AL136" s="3"/>
      <c r="AM136" s="3"/>
      <c r="AN136" s="3"/>
      <c r="AO136" s="3"/>
      <c r="AP136" s="3"/>
      <c r="AQ136" s="3"/>
      <c r="AR136" s="3"/>
    </row>
    <row r="137" spans="1:44" ht="300" customHeight="1" x14ac:dyDescent="0.2">
      <c r="A137" s="19" t="s">
        <v>422</v>
      </c>
      <c r="B137" s="13" t="str">
        <f>HYPERLINK("http://portal.stf.jus.br/processos/detalhe.asp?incidente=5738070","1222984")</f>
        <v>1222984</v>
      </c>
      <c r="C137" s="21">
        <v>43691</v>
      </c>
      <c r="D137" s="12" t="s">
        <v>460</v>
      </c>
      <c r="E137" s="12" t="s">
        <v>24</v>
      </c>
      <c r="F137" s="12" t="s">
        <v>24</v>
      </c>
      <c r="G137" s="12" t="s">
        <v>461</v>
      </c>
      <c r="H137" s="12" t="s">
        <v>61</v>
      </c>
      <c r="I137" s="12" t="s">
        <v>39</v>
      </c>
      <c r="J137" s="12" t="s">
        <v>40</v>
      </c>
      <c r="K137" s="12" t="s">
        <v>79</v>
      </c>
      <c r="L137" s="12" t="s">
        <v>80</v>
      </c>
      <c r="M137" s="12" t="s">
        <v>81</v>
      </c>
      <c r="N137" s="12" t="s">
        <v>24</v>
      </c>
      <c r="O137" s="12" t="s">
        <v>462</v>
      </c>
      <c r="P137" s="27" t="s">
        <v>463</v>
      </c>
      <c r="Q137" s="17" t="s">
        <v>24</v>
      </c>
      <c r="R137" s="12" t="s">
        <v>45</v>
      </c>
      <c r="S137" s="12" t="s">
        <v>24</v>
      </c>
      <c r="T137" s="12" t="s">
        <v>24</v>
      </c>
      <c r="U137" s="12" t="s">
        <v>24</v>
      </c>
      <c r="V137" s="12" t="s">
        <v>24</v>
      </c>
      <c r="W137" s="12" t="s">
        <v>24</v>
      </c>
      <c r="X137" s="25">
        <v>43797</v>
      </c>
      <c r="Y137" s="3"/>
      <c r="Z137" s="3"/>
      <c r="AA137" s="3"/>
      <c r="AB137" s="3"/>
      <c r="AC137" s="3"/>
      <c r="AD137" s="3"/>
      <c r="AE137" s="3"/>
      <c r="AF137" s="3"/>
      <c r="AG137" s="3"/>
      <c r="AH137" s="3"/>
      <c r="AI137" s="3"/>
      <c r="AJ137" s="3"/>
      <c r="AK137" s="3"/>
      <c r="AL137" s="3"/>
      <c r="AM137" s="3"/>
      <c r="AN137" s="3"/>
      <c r="AO137" s="3"/>
      <c r="AP137" s="3"/>
      <c r="AQ137" s="3"/>
      <c r="AR137" s="3"/>
    </row>
    <row r="138" spans="1:44" ht="300" customHeight="1" x14ac:dyDescent="0.2">
      <c r="A138" s="19" t="s">
        <v>680</v>
      </c>
      <c r="B138" s="13" t="str">
        <f>HYPERLINK("http://portal.stf.jus.br/processos/detalhe.asp?incidente=5735087","1222118")</f>
        <v>1222118</v>
      </c>
      <c r="C138" s="21">
        <v>43692</v>
      </c>
      <c r="D138" s="12" t="s">
        <v>711</v>
      </c>
      <c r="E138" s="12" t="s">
        <v>24</v>
      </c>
      <c r="F138" s="12" t="s">
        <v>24</v>
      </c>
      <c r="G138" s="12" t="s">
        <v>712</v>
      </c>
      <c r="H138" s="12" t="s">
        <v>167</v>
      </c>
      <c r="I138" s="12" t="s">
        <v>39</v>
      </c>
      <c r="J138" s="12" t="s">
        <v>40</v>
      </c>
      <c r="K138" s="12" t="s">
        <v>79</v>
      </c>
      <c r="L138" s="12" t="s">
        <v>80</v>
      </c>
      <c r="M138" s="12" t="s">
        <v>81</v>
      </c>
      <c r="N138" s="12" t="s">
        <v>24</v>
      </c>
      <c r="O138" s="12" t="s">
        <v>288</v>
      </c>
      <c r="P138" s="27" t="s">
        <v>713</v>
      </c>
      <c r="Q138" s="17" t="s">
        <v>24</v>
      </c>
      <c r="R138" s="12" t="s">
        <v>45</v>
      </c>
      <c r="S138" s="12" t="s">
        <v>24</v>
      </c>
      <c r="T138" s="12" t="s">
        <v>24</v>
      </c>
      <c r="U138" s="12" t="s">
        <v>24</v>
      </c>
      <c r="V138" s="12" t="s">
        <v>24</v>
      </c>
      <c r="W138" s="12" t="s">
        <v>24</v>
      </c>
      <c r="X138" s="25">
        <v>43798</v>
      </c>
      <c r="Y138" s="3"/>
      <c r="Z138" s="3"/>
      <c r="AA138" s="3"/>
      <c r="AB138" s="3"/>
      <c r="AC138" s="3"/>
      <c r="AD138" s="3"/>
      <c r="AE138" s="3"/>
      <c r="AF138" s="3"/>
      <c r="AG138" s="3"/>
      <c r="AH138" s="3"/>
      <c r="AI138" s="3"/>
      <c r="AJ138" s="3"/>
      <c r="AK138" s="3"/>
      <c r="AL138" s="3"/>
      <c r="AM138" s="3"/>
      <c r="AN138" s="3"/>
      <c r="AO138" s="3"/>
      <c r="AP138" s="3"/>
      <c r="AQ138" s="3"/>
      <c r="AR138" s="3"/>
    </row>
    <row r="139" spans="1:44" ht="300" customHeight="1" x14ac:dyDescent="0.2">
      <c r="A139" s="19" t="s">
        <v>680</v>
      </c>
      <c r="B139" s="13" t="str">
        <f>HYPERLINK("http://portal.stf.jus.br/processos/detalhe.asp?incidente=5734621","1221970")</f>
        <v>1221970</v>
      </c>
      <c r="C139" s="21">
        <v>43693</v>
      </c>
      <c r="D139" s="12" t="s">
        <v>707</v>
      </c>
      <c r="E139" s="12" t="s">
        <v>24</v>
      </c>
      <c r="F139" s="12" t="s">
        <v>24</v>
      </c>
      <c r="G139" s="12" t="s">
        <v>708</v>
      </c>
      <c r="H139" s="12" t="s">
        <v>466</v>
      </c>
      <c r="I139" s="12" t="s">
        <v>39</v>
      </c>
      <c r="J139" s="12" t="s">
        <v>40</v>
      </c>
      <c r="K139" s="12" t="s">
        <v>79</v>
      </c>
      <c r="L139" s="12" t="s">
        <v>80</v>
      </c>
      <c r="M139" s="12" t="s">
        <v>81</v>
      </c>
      <c r="N139" s="12" t="s">
        <v>24</v>
      </c>
      <c r="O139" s="12" t="s">
        <v>709</v>
      </c>
      <c r="P139" s="27" t="s">
        <v>710</v>
      </c>
      <c r="Q139" s="17" t="s">
        <v>24</v>
      </c>
      <c r="R139" s="12" t="s">
        <v>45</v>
      </c>
      <c r="S139" s="12" t="s">
        <v>24</v>
      </c>
      <c r="T139" s="12" t="s">
        <v>24</v>
      </c>
      <c r="U139" s="12" t="s">
        <v>24</v>
      </c>
      <c r="V139" s="12" t="s">
        <v>24</v>
      </c>
      <c r="W139" s="12" t="s">
        <v>24</v>
      </c>
      <c r="X139" s="25">
        <v>43798</v>
      </c>
      <c r="Y139" s="3"/>
      <c r="Z139" s="3"/>
      <c r="AA139" s="3"/>
      <c r="AB139" s="3"/>
      <c r="AC139" s="3"/>
      <c r="AD139" s="3"/>
      <c r="AE139" s="3"/>
      <c r="AF139" s="3"/>
      <c r="AG139" s="3"/>
      <c r="AH139" s="3"/>
      <c r="AI139" s="3"/>
      <c r="AJ139" s="3"/>
      <c r="AK139" s="3"/>
      <c r="AL139" s="3"/>
      <c r="AM139" s="3"/>
      <c r="AN139" s="3"/>
      <c r="AO139" s="3"/>
      <c r="AP139" s="3"/>
      <c r="AQ139" s="3"/>
      <c r="AR139" s="3"/>
    </row>
    <row r="140" spans="1:44" ht="300" customHeight="1" x14ac:dyDescent="0.2">
      <c r="A140" s="19" t="s">
        <v>422</v>
      </c>
      <c r="B140" s="13" t="str">
        <f>HYPERLINK("http://portal.stf.jus.br/processos/detalhe.asp?incidente=5754717","1228088")</f>
        <v>1228088</v>
      </c>
      <c r="C140" s="21">
        <v>43703</v>
      </c>
      <c r="D140" s="12" t="s">
        <v>470</v>
      </c>
      <c r="E140" s="12" t="s">
        <v>24</v>
      </c>
      <c r="F140" s="12" t="s">
        <v>24</v>
      </c>
      <c r="G140" s="12" t="s">
        <v>471</v>
      </c>
      <c r="H140" s="12" t="s">
        <v>71</v>
      </c>
      <c r="I140" s="12" t="s">
        <v>39</v>
      </c>
      <c r="J140" s="12" t="s">
        <v>40</v>
      </c>
      <c r="K140" s="12" t="s">
        <v>79</v>
      </c>
      <c r="L140" s="12" t="s">
        <v>472</v>
      </c>
      <c r="M140" s="12" t="s">
        <v>226</v>
      </c>
      <c r="N140" s="17" t="s">
        <v>24</v>
      </c>
      <c r="O140" s="12" t="s">
        <v>473</v>
      </c>
      <c r="P140" s="22" t="s">
        <v>880</v>
      </c>
      <c r="Q140" s="17" t="s">
        <v>24</v>
      </c>
      <c r="R140" s="12" t="s">
        <v>436</v>
      </c>
      <c r="S140" s="17" t="s">
        <v>24</v>
      </c>
      <c r="T140" s="12" t="s">
        <v>405</v>
      </c>
      <c r="U140" s="12" t="s">
        <v>24</v>
      </c>
      <c r="V140" s="12" t="s">
        <v>24</v>
      </c>
      <c r="W140" s="12" t="s">
        <v>180</v>
      </c>
      <c r="X140" s="25">
        <v>43797</v>
      </c>
      <c r="Y140" s="3"/>
      <c r="Z140" s="3"/>
      <c r="AA140" s="3"/>
      <c r="AB140" s="3"/>
      <c r="AC140" s="3"/>
      <c r="AD140" s="3"/>
      <c r="AE140" s="3"/>
      <c r="AF140" s="3"/>
      <c r="AG140" s="3"/>
      <c r="AH140" s="3"/>
      <c r="AI140" s="3"/>
      <c r="AJ140" s="3"/>
      <c r="AK140" s="3"/>
      <c r="AL140" s="3"/>
      <c r="AM140" s="3"/>
      <c r="AN140" s="3"/>
      <c r="AO140" s="3"/>
      <c r="AP140" s="3"/>
      <c r="AQ140" s="3"/>
      <c r="AR140" s="3"/>
    </row>
    <row r="141" spans="1:44" ht="300" customHeight="1" x14ac:dyDescent="0.2">
      <c r="A141" s="19" t="s">
        <v>602</v>
      </c>
      <c r="B141" s="13" t="str">
        <f>HYPERLINK("http://portal.stf.jus.br/processos/detalhe.asp?incidente=5758388","8344")</f>
        <v>8344</v>
      </c>
      <c r="C141" s="21">
        <v>43703</v>
      </c>
      <c r="D141" s="12" t="s">
        <v>603</v>
      </c>
      <c r="E141" s="12" t="s">
        <v>24</v>
      </c>
      <c r="F141" s="12" t="s">
        <v>24</v>
      </c>
      <c r="G141" s="12" t="s">
        <v>604</v>
      </c>
      <c r="H141" s="12" t="s">
        <v>93</v>
      </c>
      <c r="I141" s="12" t="s">
        <v>39</v>
      </c>
      <c r="J141" s="12" t="s">
        <v>605</v>
      </c>
      <c r="K141" s="12" t="s">
        <v>606</v>
      </c>
      <c r="L141" s="12" t="s">
        <v>607</v>
      </c>
      <c r="M141" s="12" t="s">
        <v>608</v>
      </c>
      <c r="N141" s="17" t="s">
        <v>24</v>
      </c>
      <c r="O141" s="12" t="s">
        <v>609</v>
      </c>
      <c r="P141" s="16" t="s">
        <v>910</v>
      </c>
      <c r="Q141" s="17" t="s">
        <v>24</v>
      </c>
      <c r="R141" s="17" t="s">
        <v>45</v>
      </c>
      <c r="S141" s="17" t="s">
        <v>24</v>
      </c>
      <c r="T141" s="12" t="s">
        <v>240</v>
      </c>
      <c r="U141" s="12" t="s">
        <v>24</v>
      </c>
      <c r="V141" s="12" t="s">
        <v>24</v>
      </c>
      <c r="W141" s="12" t="s">
        <v>24</v>
      </c>
      <c r="X141" s="25">
        <v>43797</v>
      </c>
      <c r="Y141" s="3"/>
      <c r="Z141" s="3"/>
      <c r="AA141" s="3"/>
      <c r="AB141" s="3"/>
      <c r="AC141" s="3"/>
      <c r="AD141" s="3"/>
      <c r="AE141" s="3"/>
      <c r="AF141" s="3"/>
      <c r="AG141" s="3"/>
      <c r="AH141" s="3"/>
      <c r="AI141" s="3"/>
      <c r="AJ141" s="3"/>
      <c r="AK141" s="3"/>
      <c r="AL141" s="3"/>
      <c r="AM141" s="3"/>
      <c r="AN141" s="3"/>
      <c r="AO141" s="3"/>
      <c r="AP141" s="3"/>
      <c r="AQ141" s="3"/>
      <c r="AR141" s="3"/>
    </row>
    <row r="142" spans="1:44" ht="300" customHeight="1" x14ac:dyDescent="0.2">
      <c r="A142" s="19" t="s">
        <v>358</v>
      </c>
      <c r="B142" s="13" t="str">
        <f>HYPERLINK("http://portal.stf.jus.br/processos/detalhe.asp?incidente=5759332","614")</f>
        <v>614</v>
      </c>
      <c r="C142" s="21">
        <v>43704</v>
      </c>
      <c r="D142" s="19" t="s">
        <v>134</v>
      </c>
      <c r="E142" s="19" t="s">
        <v>24</v>
      </c>
      <c r="F142" s="19" t="s">
        <v>99</v>
      </c>
      <c r="G142" s="19" t="s">
        <v>378</v>
      </c>
      <c r="H142" s="19" t="s">
        <v>205</v>
      </c>
      <c r="I142" s="19" t="s">
        <v>183</v>
      </c>
      <c r="J142" s="19" t="s">
        <v>50</v>
      </c>
      <c r="K142" s="19" t="s">
        <v>218</v>
      </c>
      <c r="L142" s="19" t="s">
        <v>379</v>
      </c>
      <c r="M142" s="19" t="s">
        <v>380</v>
      </c>
      <c r="N142" s="39" t="s">
        <v>24</v>
      </c>
      <c r="O142" s="12" t="s">
        <v>381</v>
      </c>
      <c r="P142" s="43" t="s">
        <v>382</v>
      </c>
      <c r="Q142" s="17" t="s">
        <v>24</v>
      </c>
      <c r="R142" s="17" t="s">
        <v>45</v>
      </c>
      <c r="S142" s="17" t="s">
        <v>24</v>
      </c>
      <c r="T142" s="12" t="s">
        <v>24</v>
      </c>
      <c r="U142" s="12" t="s">
        <v>24</v>
      </c>
      <c r="V142" s="12" t="s">
        <v>24</v>
      </c>
      <c r="W142" s="38" t="s">
        <v>24</v>
      </c>
      <c r="X142" s="25">
        <v>43797</v>
      </c>
      <c r="Y142" s="3"/>
      <c r="Z142" s="3"/>
      <c r="AA142" s="3"/>
      <c r="AB142" s="3"/>
      <c r="AC142" s="3"/>
      <c r="AD142" s="3"/>
      <c r="AE142" s="3"/>
      <c r="AF142" s="3"/>
      <c r="AG142" s="3"/>
      <c r="AH142" s="3"/>
      <c r="AI142" s="3"/>
      <c r="AJ142" s="3"/>
      <c r="AK142" s="3"/>
      <c r="AL142" s="3"/>
      <c r="AM142" s="3"/>
      <c r="AN142" s="3"/>
      <c r="AO142" s="3"/>
      <c r="AP142" s="3"/>
      <c r="AQ142" s="3"/>
      <c r="AR142" s="3"/>
    </row>
    <row r="143" spans="1:44" ht="300" customHeight="1" x14ac:dyDescent="0.2">
      <c r="A143" s="19" t="s">
        <v>680</v>
      </c>
      <c r="B143" s="20" t="str">
        <f>HYPERLINK("http://portal.stf.jus.br/processos/detalhe.asp?incidente=5755393","1228351")</f>
        <v>1228351</v>
      </c>
      <c r="C143" s="21">
        <v>43704</v>
      </c>
      <c r="D143" s="12" t="s">
        <v>716</v>
      </c>
      <c r="E143" s="12" t="s">
        <v>24</v>
      </c>
      <c r="F143" s="12" t="s">
        <v>24</v>
      </c>
      <c r="G143" s="12" t="s">
        <v>717</v>
      </c>
      <c r="H143" s="12" t="s">
        <v>38</v>
      </c>
      <c r="I143" s="12" t="s">
        <v>39</v>
      </c>
      <c r="J143" s="12" t="s">
        <v>40</v>
      </c>
      <c r="K143" s="12" t="s">
        <v>79</v>
      </c>
      <c r="L143" s="12" t="s">
        <v>80</v>
      </c>
      <c r="M143" s="12" t="s">
        <v>81</v>
      </c>
      <c r="N143" s="12" t="s">
        <v>24</v>
      </c>
      <c r="O143" s="12" t="s">
        <v>718</v>
      </c>
      <c r="P143" s="16" t="s">
        <v>946</v>
      </c>
      <c r="Q143" s="17" t="s">
        <v>24</v>
      </c>
      <c r="R143" s="12" t="s">
        <v>45</v>
      </c>
      <c r="S143" s="12" t="s">
        <v>24</v>
      </c>
      <c r="T143" s="12" t="s">
        <v>405</v>
      </c>
      <c r="U143" s="12" t="s">
        <v>24</v>
      </c>
      <c r="V143" s="12" t="s">
        <v>24</v>
      </c>
      <c r="W143" s="12" t="s">
        <v>24</v>
      </c>
      <c r="X143" s="25">
        <v>43798</v>
      </c>
      <c r="Y143" s="3"/>
      <c r="Z143" s="3"/>
      <c r="AA143" s="3"/>
      <c r="AB143" s="3"/>
      <c r="AC143" s="3"/>
      <c r="AD143" s="3"/>
      <c r="AE143" s="3"/>
      <c r="AF143" s="3"/>
      <c r="AG143" s="3"/>
      <c r="AH143" s="3"/>
      <c r="AI143" s="3"/>
      <c r="AJ143" s="3"/>
      <c r="AK143" s="3"/>
      <c r="AL143" s="3"/>
      <c r="AM143" s="3"/>
      <c r="AN143" s="3"/>
      <c r="AO143" s="3"/>
      <c r="AP143" s="3"/>
      <c r="AQ143" s="3"/>
      <c r="AR143" s="3"/>
    </row>
    <row r="144" spans="1:44" ht="300" customHeight="1" x14ac:dyDescent="0.2">
      <c r="A144" s="19" t="s">
        <v>422</v>
      </c>
      <c r="B144" s="13" t="str">
        <f>HYPERLINK("http://portal.stf.jus.br/processos/detalhe.asp?incidente=5758687","1229393")</f>
        <v>1229393</v>
      </c>
      <c r="C144" s="29">
        <v>43711</v>
      </c>
      <c r="D144" s="12" t="s">
        <v>520</v>
      </c>
      <c r="E144" s="12" t="s">
        <v>24</v>
      </c>
      <c r="F144" s="12" t="s">
        <v>24</v>
      </c>
      <c r="G144" s="12" t="s">
        <v>521</v>
      </c>
      <c r="H144" s="12" t="s">
        <v>71</v>
      </c>
      <c r="I144" s="12" t="s">
        <v>39</v>
      </c>
      <c r="J144" s="12" t="s">
        <v>40</v>
      </c>
      <c r="K144" s="12" t="s">
        <v>79</v>
      </c>
      <c r="L144" s="12" t="s">
        <v>451</v>
      </c>
      <c r="M144" s="12" t="s">
        <v>177</v>
      </c>
      <c r="N144" s="17" t="s">
        <v>24</v>
      </c>
      <c r="O144" s="12" t="s">
        <v>522</v>
      </c>
      <c r="P144" s="22" t="s">
        <v>889</v>
      </c>
      <c r="Q144" s="17" t="s">
        <v>24</v>
      </c>
      <c r="R144" s="12" t="s">
        <v>45</v>
      </c>
      <c r="S144" s="12" t="s">
        <v>24</v>
      </c>
      <c r="T144" s="12" t="s">
        <v>405</v>
      </c>
      <c r="U144" s="12" t="s">
        <v>24</v>
      </c>
      <c r="V144" s="12" t="s">
        <v>24</v>
      </c>
      <c r="W144" s="12" t="s">
        <v>180</v>
      </c>
      <c r="X144" s="18">
        <v>43799</v>
      </c>
      <c r="Y144" s="3"/>
      <c r="Z144" s="3"/>
      <c r="AA144" s="3"/>
      <c r="AB144" s="3"/>
      <c r="AC144" s="3"/>
      <c r="AD144" s="3"/>
      <c r="AE144" s="3"/>
      <c r="AF144" s="3"/>
      <c r="AG144" s="3"/>
      <c r="AH144" s="3"/>
      <c r="AI144" s="3"/>
      <c r="AJ144" s="3"/>
      <c r="AK144" s="3"/>
      <c r="AL144" s="3"/>
      <c r="AM144" s="3"/>
      <c r="AN144" s="3"/>
      <c r="AO144" s="3"/>
      <c r="AP144" s="3"/>
      <c r="AQ144" s="3"/>
      <c r="AR144" s="3"/>
    </row>
    <row r="145" spans="1:44" ht="300" customHeight="1" x14ac:dyDescent="0.2">
      <c r="A145" s="19" t="s">
        <v>680</v>
      </c>
      <c r="B145" s="20" t="str">
        <f>HYPERLINK("http://portal.stf.jus.br/processos/detalhe.asp?incidente=5756540","1228749")</f>
        <v>1228749</v>
      </c>
      <c r="C145" s="21">
        <v>43713</v>
      </c>
      <c r="D145" s="12" t="s">
        <v>719</v>
      </c>
      <c r="E145" s="12" t="s">
        <v>24</v>
      </c>
      <c r="F145" s="12" t="s">
        <v>24</v>
      </c>
      <c r="G145" s="12" t="s">
        <v>720</v>
      </c>
      <c r="H145" s="12" t="s">
        <v>78</v>
      </c>
      <c r="I145" s="12" t="s">
        <v>39</v>
      </c>
      <c r="J145" s="12" t="s">
        <v>40</v>
      </c>
      <c r="K145" s="12" t="s">
        <v>79</v>
      </c>
      <c r="L145" s="12" t="s">
        <v>80</v>
      </c>
      <c r="M145" s="12" t="s">
        <v>81</v>
      </c>
      <c r="N145" s="12" t="s">
        <v>24</v>
      </c>
      <c r="O145" s="12" t="s">
        <v>721</v>
      </c>
      <c r="P145" s="16" t="s">
        <v>947</v>
      </c>
      <c r="Q145" s="17" t="s">
        <v>24</v>
      </c>
      <c r="R145" s="12" t="s">
        <v>45</v>
      </c>
      <c r="S145" s="12" t="s">
        <v>24</v>
      </c>
      <c r="T145" s="12" t="s">
        <v>459</v>
      </c>
      <c r="U145" s="12" t="s">
        <v>24</v>
      </c>
      <c r="V145" s="12" t="s">
        <v>24</v>
      </c>
      <c r="W145" s="12" t="s">
        <v>24</v>
      </c>
      <c r="X145" s="25">
        <v>43798</v>
      </c>
      <c r="Y145" s="3"/>
      <c r="Z145" s="3"/>
      <c r="AA145" s="3"/>
      <c r="AB145" s="3"/>
      <c r="AC145" s="3"/>
      <c r="AD145" s="3"/>
      <c r="AE145" s="3"/>
      <c r="AF145" s="3"/>
      <c r="AG145" s="3"/>
      <c r="AH145" s="3"/>
      <c r="AI145" s="3"/>
      <c r="AJ145" s="3"/>
      <c r="AK145" s="3"/>
      <c r="AL145" s="3"/>
      <c r="AM145" s="3"/>
      <c r="AN145" s="3"/>
      <c r="AO145" s="3"/>
      <c r="AP145" s="3"/>
      <c r="AQ145" s="3"/>
      <c r="AR145" s="3"/>
    </row>
    <row r="146" spans="1:44" ht="300" customHeight="1" x14ac:dyDescent="0.2">
      <c r="A146" s="19" t="s">
        <v>680</v>
      </c>
      <c r="B146" s="20" t="str">
        <f>HYPERLINK("http://portal.stf.jus.br/processos/detalhe.asp?incidente=5762672","1230684")</f>
        <v>1230684</v>
      </c>
      <c r="C146" s="21">
        <v>43713</v>
      </c>
      <c r="D146" s="12" t="s">
        <v>722</v>
      </c>
      <c r="E146" s="12" t="s">
        <v>24</v>
      </c>
      <c r="F146" s="12" t="s">
        <v>24</v>
      </c>
      <c r="G146" s="12" t="s">
        <v>723</v>
      </c>
      <c r="H146" s="12" t="s">
        <v>38</v>
      </c>
      <c r="I146" s="12" t="s">
        <v>39</v>
      </c>
      <c r="J146" s="12" t="s">
        <v>40</v>
      </c>
      <c r="K146" s="12" t="s">
        <v>79</v>
      </c>
      <c r="L146" s="12" t="s">
        <v>80</v>
      </c>
      <c r="M146" s="12" t="s">
        <v>81</v>
      </c>
      <c r="N146" s="12" t="s">
        <v>24</v>
      </c>
      <c r="O146" s="12" t="s">
        <v>442</v>
      </c>
      <c r="P146" s="16" t="s">
        <v>948</v>
      </c>
      <c r="Q146" s="17" t="s">
        <v>24</v>
      </c>
      <c r="R146" s="12" t="s">
        <v>45</v>
      </c>
      <c r="S146" s="12" t="s">
        <v>24</v>
      </c>
      <c r="T146" s="12" t="s">
        <v>405</v>
      </c>
      <c r="U146" s="12" t="s">
        <v>24</v>
      </c>
      <c r="V146" s="12" t="s">
        <v>24</v>
      </c>
      <c r="W146" s="12" t="s">
        <v>24</v>
      </c>
      <c r="X146" s="25">
        <v>43798</v>
      </c>
      <c r="Y146" s="3"/>
      <c r="Z146" s="3"/>
      <c r="AA146" s="3"/>
      <c r="AB146" s="3"/>
      <c r="AC146" s="3"/>
      <c r="AD146" s="3"/>
      <c r="AE146" s="3"/>
      <c r="AF146" s="3"/>
      <c r="AG146" s="3"/>
      <c r="AH146" s="3"/>
      <c r="AI146" s="3"/>
      <c r="AJ146" s="3"/>
      <c r="AK146" s="3"/>
      <c r="AL146" s="3"/>
      <c r="AM146" s="3"/>
      <c r="AN146" s="3"/>
      <c r="AO146" s="3"/>
      <c r="AP146" s="3"/>
      <c r="AQ146" s="3"/>
      <c r="AR146" s="3"/>
    </row>
    <row r="147" spans="1:44" ht="300" customHeight="1" x14ac:dyDescent="0.2">
      <c r="A147" s="19" t="s">
        <v>680</v>
      </c>
      <c r="B147" s="13" t="str">
        <f>HYPERLINK("http://portal.stf.jus.br/processos/detalhe.asp?incidente=5762560","1230652")</f>
        <v>1230652</v>
      </c>
      <c r="C147" s="29">
        <v>43713</v>
      </c>
      <c r="D147" s="12" t="s">
        <v>745</v>
      </c>
      <c r="E147" s="12" t="s">
        <v>24</v>
      </c>
      <c r="F147" s="12" t="s">
        <v>24</v>
      </c>
      <c r="G147" s="12" t="s">
        <v>746</v>
      </c>
      <c r="H147" s="12" t="s">
        <v>205</v>
      </c>
      <c r="I147" s="12" t="s">
        <v>39</v>
      </c>
      <c r="J147" s="12" t="s">
        <v>40</v>
      </c>
      <c r="K147" s="12" t="s">
        <v>79</v>
      </c>
      <c r="L147" s="15" t="s">
        <v>951</v>
      </c>
      <c r="M147" s="12" t="s">
        <v>747</v>
      </c>
      <c r="N147" s="12" t="s">
        <v>24</v>
      </c>
      <c r="O147" s="12" t="s">
        <v>748</v>
      </c>
      <c r="P147" s="16" t="s">
        <v>952</v>
      </c>
      <c r="Q147" s="17" t="s">
        <v>24</v>
      </c>
      <c r="R147" s="12" t="s">
        <v>45</v>
      </c>
      <c r="S147" s="12" t="s">
        <v>24</v>
      </c>
      <c r="T147" s="12" t="s">
        <v>405</v>
      </c>
      <c r="U147" s="12" t="s">
        <v>24</v>
      </c>
      <c r="V147" s="12" t="s">
        <v>24</v>
      </c>
      <c r="W147" s="12" t="s">
        <v>180</v>
      </c>
      <c r="X147" s="18">
        <v>43799</v>
      </c>
      <c r="Y147" s="3"/>
      <c r="Z147" s="3"/>
      <c r="AA147" s="3"/>
      <c r="AB147" s="3"/>
      <c r="AC147" s="3"/>
      <c r="AD147" s="3"/>
      <c r="AE147" s="3"/>
      <c r="AF147" s="3"/>
      <c r="AG147" s="3"/>
      <c r="AH147" s="3"/>
      <c r="AI147" s="3"/>
      <c r="AJ147" s="3"/>
      <c r="AK147" s="3"/>
      <c r="AL147" s="3"/>
      <c r="AM147" s="3"/>
      <c r="AN147" s="3"/>
      <c r="AO147" s="3"/>
      <c r="AP147" s="3"/>
      <c r="AQ147" s="3"/>
      <c r="AR147" s="3"/>
    </row>
    <row r="148" spans="1:44" ht="300" customHeight="1" x14ac:dyDescent="0.2">
      <c r="A148" s="19" t="s">
        <v>680</v>
      </c>
      <c r="B148" s="13" t="str">
        <f>HYPERLINK("http://portal.stf.jus.br/processos/detalhe.asp?incidente=5766517","1231942")</f>
        <v>1231942</v>
      </c>
      <c r="C148" s="29">
        <v>43713</v>
      </c>
      <c r="D148" s="12" t="s">
        <v>749</v>
      </c>
      <c r="E148" s="12" t="s">
        <v>24</v>
      </c>
      <c r="F148" s="12" t="s">
        <v>24</v>
      </c>
      <c r="G148" s="12" t="s">
        <v>750</v>
      </c>
      <c r="H148" s="12" t="s">
        <v>78</v>
      </c>
      <c r="I148" s="12" t="s">
        <v>39</v>
      </c>
      <c r="J148" s="12" t="s">
        <v>40</v>
      </c>
      <c r="K148" s="12" t="s">
        <v>79</v>
      </c>
      <c r="L148" s="12" t="s">
        <v>80</v>
      </c>
      <c r="M148" s="12" t="s">
        <v>457</v>
      </c>
      <c r="N148" s="12" t="s">
        <v>24</v>
      </c>
      <c r="O148" s="12" t="s">
        <v>751</v>
      </c>
      <c r="P148" s="16" t="s">
        <v>953</v>
      </c>
      <c r="Q148" s="17" t="s">
        <v>24</v>
      </c>
      <c r="R148" s="12" t="s">
        <v>45</v>
      </c>
      <c r="S148" s="12" t="s">
        <v>24</v>
      </c>
      <c r="T148" s="12" t="s">
        <v>459</v>
      </c>
      <c r="U148" s="12" t="s">
        <v>24</v>
      </c>
      <c r="V148" s="12" t="s">
        <v>24</v>
      </c>
      <c r="W148" s="12" t="s">
        <v>24</v>
      </c>
      <c r="X148" s="18">
        <v>43799</v>
      </c>
      <c r="Y148" s="3"/>
      <c r="Z148" s="3"/>
      <c r="AA148" s="3"/>
      <c r="AB148" s="3"/>
      <c r="AC148" s="3"/>
      <c r="AD148" s="3"/>
      <c r="AE148" s="3"/>
      <c r="AF148" s="3"/>
      <c r="AG148" s="3"/>
      <c r="AH148" s="3"/>
      <c r="AI148" s="3"/>
      <c r="AJ148" s="3"/>
      <c r="AK148" s="3"/>
      <c r="AL148" s="3"/>
      <c r="AM148" s="3"/>
      <c r="AN148" s="3"/>
      <c r="AO148" s="3"/>
      <c r="AP148" s="3"/>
      <c r="AQ148" s="3"/>
      <c r="AR148" s="3"/>
    </row>
    <row r="149" spans="1:44" ht="300" customHeight="1" x14ac:dyDescent="0.2">
      <c r="A149" s="19" t="s">
        <v>602</v>
      </c>
      <c r="B149" s="13" t="str">
        <f>HYPERLINK("http://portal.stf.jus.br/processos/detalhe.asp?incidente=5769929","8373")</f>
        <v>8373</v>
      </c>
      <c r="C149" s="21">
        <v>43718</v>
      </c>
      <c r="D149" s="12" t="s">
        <v>615</v>
      </c>
      <c r="E149" s="12" t="s">
        <v>24</v>
      </c>
      <c r="F149" s="12" t="s">
        <v>24</v>
      </c>
      <c r="G149" s="12" t="s">
        <v>616</v>
      </c>
      <c r="H149" s="12" t="s">
        <v>205</v>
      </c>
      <c r="I149" s="12" t="s">
        <v>39</v>
      </c>
      <c r="J149" s="12" t="s">
        <v>40</v>
      </c>
      <c r="K149" s="12" t="s">
        <v>79</v>
      </c>
      <c r="L149" s="12" t="s">
        <v>80</v>
      </c>
      <c r="M149" s="12" t="s">
        <v>81</v>
      </c>
      <c r="N149" s="17" t="s">
        <v>24</v>
      </c>
      <c r="O149" s="12" t="s">
        <v>288</v>
      </c>
      <c r="P149" s="16" t="s">
        <v>912</v>
      </c>
      <c r="Q149" s="17" t="s">
        <v>24</v>
      </c>
      <c r="R149" s="12" t="s">
        <v>45</v>
      </c>
      <c r="S149" s="12" t="s">
        <v>24</v>
      </c>
      <c r="T149" s="12" t="s">
        <v>215</v>
      </c>
      <c r="U149" s="12" t="s">
        <v>24</v>
      </c>
      <c r="V149" s="12" t="s">
        <v>24</v>
      </c>
      <c r="W149" s="17" t="s">
        <v>24</v>
      </c>
      <c r="X149" s="25">
        <v>43797</v>
      </c>
      <c r="Y149" s="3"/>
      <c r="Z149" s="3"/>
      <c r="AA149" s="3"/>
      <c r="AB149" s="3"/>
      <c r="AC149" s="3"/>
      <c r="AD149" s="3"/>
      <c r="AE149" s="3"/>
      <c r="AF149" s="3"/>
      <c r="AG149" s="3"/>
      <c r="AH149" s="3"/>
      <c r="AI149" s="3"/>
      <c r="AJ149" s="3"/>
      <c r="AK149" s="3"/>
      <c r="AL149" s="3"/>
      <c r="AM149" s="3"/>
      <c r="AN149" s="3"/>
      <c r="AO149" s="3"/>
      <c r="AP149" s="3"/>
      <c r="AQ149" s="3"/>
      <c r="AR149" s="3"/>
    </row>
    <row r="150" spans="1:44" ht="300" customHeight="1" x14ac:dyDescent="0.2">
      <c r="A150" s="19" t="s">
        <v>422</v>
      </c>
      <c r="B150" s="13" t="str">
        <f>HYPERLINK("http://portal.stf.jus.br/processos/detalhe.asp?incidente=5767811","1232571")</f>
        <v>1232571</v>
      </c>
      <c r="C150" s="21">
        <v>43719</v>
      </c>
      <c r="D150" s="12" t="s">
        <v>480</v>
      </c>
      <c r="E150" s="12" t="s">
        <v>24</v>
      </c>
      <c r="F150" s="12" t="s">
        <v>24</v>
      </c>
      <c r="G150" s="12" t="s">
        <v>481</v>
      </c>
      <c r="H150" s="12" t="s">
        <v>466</v>
      </c>
      <c r="I150" s="12" t="s">
        <v>39</v>
      </c>
      <c r="J150" s="12" t="s">
        <v>40</v>
      </c>
      <c r="K150" s="12" t="s">
        <v>79</v>
      </c>
      <c r="L150" s="12" t="s">
        <v>80</v>
      </c>
      <c r="M150" s="12" t="s">
        <v>81</v>
      </c>
      <c r="N150" s="17" t="s">
        <v>24</v>
      </c>
      <c r="O150" s="12" t="s">
        <v>482</v>
      </c>
      <c r="P150" s="22" t="s">
        <v>883</v>
      </c>
      <c r="Q150" s="17" t="s">
        <v>24</v>
      </c>
      <c r="R150" s="12" t="s">
        <v>45</v>
      </c>
      <c r="S150" s="12" t="s">
        <v>24</v>
      </c>
      <c r="T150" s="12" t="s">
        <v>215</v>
      </c>
      <c r="U150" s="12" t="s">
        <v>24</v>
      </c>
      <c r="V150" s="12" t="s">
        <v>24</v>
      </c>
      <c r="W150" s="17" t="s">
        <v>24</v>
      </c>
      <c r="X150" s="25">
        <v>43797</v>
      </c>
      <c r="Y150" s="3"/>
      <c r="Z150" s="3"/>
      <c r="AA150" s="3"/>
      <c r="AB150" s="3"/>
      <c r="AC150" s="3"/>
      <c r="AD150" s="3"/>
      <c r="AE150" s="3"/>
      <c r="AF150" s="3"/>
      <c r="AG150" s="3"/>
      <c r="AH150" s="3"/>
      <c r="AI150" s="3"/>
      <c r="AJ150" s="3"/>
      <c r="AK150" s="3"/>
      <c r="AL150" s="3"/>
      <c r="AM150" s="3"/>
      <c r="AN150" s="3"/>
      <c r="AO150" s="3"/>
      <c r="AP150" s="3"/>
      <c r="AQ150" s="3"/>
      <c r="AR150" s="3"/>
    </row>
    <row r="151" spans="1:44" ht="300" customHeight="1" x14ac:dyDescent="0.2">
      <c r="A151" s="19" t="s">
        <v>422</v>
      </c>
      <c r="B151" s="13" t="str">
        <f>HYPERLINK("http://portal.stf.jus.br/processos/detalhe.asp?incidente=5770359","1233368")</f>
        <v>1233368</v>
      </c>
      <c r="C151" s="21">
        <v>43719</v>
      </c>
      <c r="D151" s="12" t="s">
        <v>485</v>
      </c>
      <c r="E151" s="12" t="s">
        <v>24</v>
      </c>
      <c r="F151" s="12" t="s">
        <v>24</v>
      </c>
      <c r="G151" s="12" t="s">
        <v>486</v>
      </c>
      <c r="H151" s="12" t="s">
        <v>466</v>
      </c>
      <c r="I151" s="12" t="s">
        <v>39</v>
      </c>
      <c r="J151" s="12" t="s">
        <v>40</v>
      </c>
      <c r="K151" s="12" t="s">
        <v>79</v>
      </c>
      <c r="L151" s="12" t="s">
        <v>80</v>
      </c>
      <c r="M151" s="12" t="s">
        <v>81</v>
      </c>
      <c r="N151" s="17" t="s">
        <v>24</v>
      </c>
      <c r="O151" s="12" t="s">
        <v>467</v>
      </c>
      <c r="P151" s="22" t="s">
        <v>885</v>
      </c>
      <c r="Q151" s="17" t="s">
        <v>24</v>
      </c>
      <c r="R151" s="12" t="s">
        <v>436</v>
      </c>
      <c r="S151" s="17" t="s">
        <v>24</v>
      </c>
      <c r="T151" s="12" t="s">
        <v>215</v>
      </c>
      <c r="U151" s="12" t="s">
        <v>24</v>
      </c>
      <c r="V151" s="12" t="s">
        <v>24</v>
      </c>
      <c r="W151" s="17" t="s">
        <v>24</v>
      </c>
      <c r="X151" s="25">
        <v>43797</v>
      </c>
      <c r="Y151" s="3"/>
      <c r="Z151" s="3"/>
      <c r="AA151" s="3"/>
      <c r="AB151" s="3"/>
      <c r="AC151" s="3"/>
      <c r="AD151" s="3"/>
      <c r="AE151" s="3"/>
      <c r="AF151" s="3"/>
      <c r="AG151" s="3"/>
      <c r="AH151" s="3"/>
      <c r="AI151" s="3"/>
      <c r="AJ151" s="3"/>
      <c r="AK151" s="3"/>
      <c r="AL151" s="3"/>
      <c r="AM151" s="3"/>
      <c r="AN151" s="3"/>
      <c r="AO151" s="3"/>
      <c r="AP151" s="3"/>
      <c r="AQ151" s="3"/>
      <c r="AR151" s="3"/>
    </row>
    <row r="152" spans="1:44" ht="300" customHeight="1" x14ac:dyDescent="0.2">
      <c r="A152" s="19" t="s">
        <v>422</v>
      </c>
      <c r="B152" s="13" t="str">
        <f>HYPERLINK("http://portal.stf.jus.br/processos/detalhe.asp?incidente=5766510","1231938")</f>
        <v>1231938</v>
      </c>
      <c r="C152" s="29">
        <v>43719</v>
      </c>
      <c r="D152" s="12" t="s">
        <v>514</v>
      </c>
      <c r="E152" s="12" t="s">
        <v>24</v>
      </c>
      <c r="F152" s="12" t="s">
        <v>24</v>
      </c>
      <c r="G152" s="12" t="s">
        <v>523</v>
      </c>
      <c r="H152" s="12" t="s">
        <v>38</v>
      </c>
      <c r="I152" s="12" t="s">
        <v>39</v>
      </c>
      <c r="J152" s="12" t="s">
        <v>40</v>
      </c>
      <c r="K152" s="12" t="s">
        <v>79</v>
      </c>
      <c r="L152" s="12" t="s">
        <v>88</v>
      </c>
      <c r="M152" s="12" t="s">
        <v>177</v>
      </c>
      <c r="N152" s="17" t="s">
        <v>24</v>
      </c>
      <c r="O152" s="12" t="s">
        <v>516</v>
      </c>
      <c r="P152" s="22" t="s">
        <v>890</v>
      </c>
      <c r="Q152" s="17" t="s">
        <v>24</v>
      </c>
      <c r="R152" s="12" t="s">
        <v>436</v>
      </c>
      <c r="S152" s="17" t="s">
        <v>24</v>
      </c>
      <c r="T152" s="12" t="s">
        <v>405</v>
      </c>
      <c r="U152" s="12" t="s">
        <v>24</v>
      </c>
      <c r="V152" s="12" t="s">
        <v>24</v>
      </c>
      <c r="W152" s="12" t="s">
        <v>180</v>
      </c>
      <c r="X152" s="18">
        <v>43799</v>
      </c>
      <c r="Y152" s="3"/>
      <c r="Z152" s="3"/>
      <c r="AA152" s="3"/>
      <c r="AB152" s="3"/>
      <c r="AC152" s="3"/>
      <c r="AD152" s="3"/>
      <c r="AE152" s="3"/>
      <c r="AF152" s="3"/>
      <c r="AG152" s="3"/>
      <c r="AH152" s="3"/>
      <c r="AI152" s="3"/>
      <c r="AJ152" s="3"/>
      <c r="AK152" s="3"/>
      <c r="AL152" s="3"/>
      <c r="AM152" s="3"/>
      <c r="AN152" s="3"/>
      <c r="AO152" s="3"/>
      <c r="AP152" s="3"/>
      <c r="AQ152" s="3"/>
      <c r="AR152" s="3"/>
    </row>
    <row r="153" spans="1:44" ht="300" customHeight="1" x14ac:dyDescent="0.2">
      <c r="A153" s="19" t="s">
        <v>422</v>
      </c>
      <c r="B153" s="13" t="str">
        <f>HYPERLINK("http://portal.stf.jus.br/processos/detalhe.asp?incidente=5766981","1232219")</f>
        <v>1232219</v>
      </c>
      <c r="C153" s="21">
        <v>43720</v>
      </c>
      <c r="D153" s="12" t="s">
        <v>477</v>
      </c>
      <c r="E153" s="12" t="s">
        <v>24</v>
      </c>
      <c r="F153" s="12" t="s">
        <v>24</v>
      </c>
      <c r="G153" s="12" t="s">
        <v>478</v>
      </c>
      <c r="H153" s="12" t="s">
        <v>466</v>
      </c>
      <c r="I153" s="12" t="s">
        <v>39</v>
      </c>
      <c r="J153" s="12" t="s">
        <v>40</v>
      </c>
      <c r="K153" s="12" t="s">
        <v>79</v>
      </c>
      <c r="L153" s="12" t="s">
        <v>80</v>
      </c>
      <c r="M153" s="12" t="s">
        <v>81</v>
      </c>
      <c r="N153" s="17" t="s">
        <v>24</v>
      </c>
      <c r="O153" s="12" t="s">
        <v>479</v>
      </c>
      <c r="P153" s="22" t="s">
        <v>882</v>
      </c>
      <c r="Q153" s="17" t="s">
        <v>24</v>
      </c>
      <c r="R153" s="12" t="s">
        <v>45</v>
      </c>
      <c r="S153" s="12" t="s">
        <v>24</v>
      </c>
      <c r="T153" s="12" t="s">
        <v>215</v>
      </c>
      <c r="U153" s="12" t="s">
        <v>24</v>
      </c>
      <c r="V153" s="12" t="s">
        <v>24</v>
      </c>
      <c r="W153" s="17" t="s">
        <v>24</v>
      </c>
      <c r="X153" s="25">
        <v>43797</v>
      </c>
      <c r="Y153" s="3"/>
      <c r="Z153" s="3"/>
      <c r="AA153" s="3"/>
      <c r="AB153" s="3"/>
      <c r="AC153" s="3"/>
      <c r="AD153" s="3"/>
      <c r="AE153" s="3"/>
      <c r="AF153" s="3"/>
      <c r="AG153" s="3"/>
      <c r="AH153" s="3"/>
      <c r="AI153" s="3"/>
      <c r="AJ153" s="3"/>
      <c r="AK153" s="3"/>
      <c r="AL153" s="3"/>
      <c r="AM153" s="3"/>
      <c r="AN153" s="3"/>
      <c r="AO153" s="3"/>
      <c r="AP153" s="3"/>
      <c r="AQ153" s="3"/>
      <c r="AR153" s="3"/>
    </row>
    <row r="154" spans="1:44" ht="300" customHeight="1" x14ac:dyDescent="0.2">
      <c r="A154" s="19" t="s">
        <v>422</v>
      </c>
      <c r="B154" s="13" t="str">
        <f>HYPERLINK("http://portal.stf.jus.br/processos/detalhe.asp?incidente=5768461","1232850")</f>
        <v>1232850</v>
      </c>
      <c r="C154" s="21">
        <v>43720</v>
      </c>
      <c r="D154" s="12" t="s">
        <v>483</v>
      </c>
      <c r="E154" s="12" t="s">
        <v>24</v>
      </c>
      <c r="F154" s="12" t="s">
        <v>24</v>
      </c>
      <c r="G154" s="12" t="s">
        <v>484</v>
      </c>
      <c r="H154" s="12" t="s">
        <v>466</v>
      </c>
      <c r="I154" s="12" t="s">
        <v>39</v>
      </c>
      <c r="J154" s="12" t="s">
        <v>40</v>
      </c>
      <c r="K154" s="12" t="s">
        <v>79</v>
      </c>
      <c r="L154" s="12" t="s">
        <v>80</v>
      </c>
      <c r="M154" s="12" t="s">
        <v>81</v>
      </c>
      <c r="N154" s="17" t="s">
        <v>24</v>
      </c>
      <c r="O154" s="12" t="s">
        <v>467</v>
      </c>
      <c r="P154" s="22" t="s">
        <v>884</v>
      </c>
      <c r="Q154" s="17" t="s">
        <v>24</v>
      </c>
      <c r="R154" s="12" t="s">
        <v>45</v>
      </c>
      <c r="S154" s="12" t="s">
        <v>24</v>
      </c>
      <c r="T154" s="12" t="s">
        <v>215</v>
      </c>
      <c r="U154" s="12" t="s">
        <v>24</v>
      </c>
      <c r="V154" s="12" t="s">
        <v>24</v>
      </c>
      <c r="W154" s="17" t="s">
        <v>24</v>
      </c>
      <c r="X154" s="25">
        <v>43797</v>
      </c>
      <c r="Y154" s="3"/>
      <c r="Z154" s="3"/>
      <c r="AA154" s="3"/>
      <c r="AB154" s="3"/>
      <c r="AC154" s="3"/>
      <c r="AD154" s="3"/>
      <c r="AE154" s="3"/>
      <c r="AF154" s="3"/>
      <c r="AG154" s="3"/>
      <c r="AH154" s="3"/>
      <c r="AI154" s="3"/>
      <c r="AJ154" s="3"/>
      <c r="AK154" s="3"/>
      <c r="AL154" s="3"/>
      <c r="AM154" s="3"/>
      <c r="AN154" s="3"/>
      <c r="AO154" s="3"/>
      <c r="AP154" s="3"/>
      <c r="AQ154" s="3"/>
      <c r="AR154" s="3"/>
    </row>
    <row r="155" spans="1:44" ht="300" customHeight="1" x14ac:dyDescent="0.2">
      <c r="A155" s="19" t="s">
        <v>422</v>
      </c>
      <c r="B155" s="13" t="str">
        <f>HYPERLINK("http://portal.stf.jus.br/processos/detalhe.asp?incidente=5766908","1232184")</f>
        <v>1232184</v>
      </c>
      <c r="C155" s="21">
        <v>43721</v>
      </c>
      <c r="D155" s="12" t="s">
        <v>474</v>
      </c>
      <c r="E155" s="12" t="s">
        <v>24</v>
      </c>
      <c r="F155" s="12" t="s">
        <v>24</v>
      </c>
      <c r="G155" s="12" t="s">
        <v>475</v>
      </c>
      <c r="H155" s="12" t="s">
        <v>38</v>
      </c>
      <c r="I155" s="12" t="s">
        <v>39</v>
      </c>
      <c r="J155" s="12" t="s">
        <v>40</v>
      </c>
      <c r="K155" s="12" t="s">
        <v>79</v>
      </c>
      <c r="L155" s="12" t="s">
        <v>80</v>
      </c>
      <c r="M155" s="12" t="s">
        <v>81</v>
      </c>
      <c r="N155" s="17" t="s">
        <v>24</v>
      </c>
      <c r="O155" s="12" t="s">
        <v>476</v>
      </c>
      <c r="P155" s="22" t="s">
        <v>881</v>
      </c>
      <c r="Q155" s="17" t="s">
        <v>24</v>
      </c>
      <c r="R155" s="12" t="s">
        <v>45</v>
      </c>
      <c r="S155" s="12" t="s">
        <v>24</v>
      </c>
      <c r="T155" s="12" t="s">
        <v>405</v>
      </c>
      <c r="U155" s="12" t="s">
        <v>24</v>
      </c>
      <c r="V155" s="12" t="s">
        <v>24</v>
      </c>
      <c r="W155" s="12" t="s">
        <v>24</v>
      </c>
      <c r="X155" s="25">
        <v>43797</v>
      </c>
      <c r="Y155" s="3"/>
      <c r="Z155" s="3"/>
      <c r="AA155" s="3"/>
      <c r="AB155" s="3"/>
      <c r="AC155" s="3"/>
      <c r="AD155" s="3"/>
      <c r="AE155" s="3"/>
      <c r="AF155" s="3"/>
      <c r="AG155" s="3"/>
      <c r="AH155" s="3"/>
      <c r="AI155" s="3"/>
      <c r="AJ155" s="3"/>
      <c r="AK155" s="3"/>
      <c r="AL155" s="3"/>
      <c r="AM155" s="3"/>
      <c r="AN155" s="3"/>
      <c r="AO155" s="3"/>
      <c r="AP155" s="3"/>
      <c r="AQ155" s="3"/>
      <c r="AR155" s="3"/>
    </row>
    <row r="156" spans="1:44" ht="300" customHeight="1" x14ac:dyDescent="0.2">
      <c r="A156" s="19" t="s">
        <v>35</v>
      </c>
      <c r="B156" s="20" t="str">
        <f>HYPERLINK("http://portal.stf.jus.br/processos/detalhe.asp?incidente=5774051","6229")</f>
        <v>6229</v>
      </c>
      <c r="C156" s="55">
        <v>43724</v>
      </c>
      <c r="D156" s="37" t="s">
        <v>299</v>
      </c>
      <c r="E156" s="37" t="s">
        <v>24</v>
      </c>
      <c r="F156" s="37" t="s">
        <v>99</v>
      </c>
      <c r="G156" s="19" t="s">
        <v>300</v>
      </c>
      <c r="H156" s="37" t="s">
        <v>136</v>
      </c>
      <c r="I156" s="37" t="s">
        <v>28</v>
      </c>
      <c r="J156" s="12" t="s">
        <v>50</v>
      </c>
      <c r="K156" s="12" t="s">
        <v>301</v>
      </c>
      <c r="L156" s="12" t="s">
        <v>302</v>
      </c>
      <c r="M156" s="12" t="s">
        <v>303</v>
      </c>
      <c r="N156" s="12" t="s">
        <v>24</v>
      </c>
      <c r="O156" s="38" t="s">
        <v>90</v>
      </c>
      <c r="P156" s="35" t="s">
        <v>858</v>
      </c>
      <c r="Q156" s="39" t="s">
        <v>24</v>
      </c>
      <c r="R156" s="39" t="s">
        <v>45</v>
      </c>
      <c r="S156" s="38" t="s">
        <v>112</v>
      </c>
      <c r="T156" s="39" t="s">
        <v>24</v>
      </c>
      <c r="U156" s="52" t="s">
        <v>304</v>
      </c>
      <c r="V156" s="52" t="s">
        <v>305</v>
      </c>
      <c r="W156" s="12" t="s">
        <v>24</v>
      </c>
      <c r="X156" s="56">
        <v>43797</v>
      </c>
      <c r="Y156" s="3"/>
      <c r="Z156" s="3"/>
      <c r="AA156" s="3"/>
      <c r="AB156" s="3"/>
      <c r="AC156" s="3"/>
      <c r="AD156" s="3"/>
      <c r="AE156" s="3"/>
      <c r="AF156" s="3"/>
      <c r="AG156" s="3"/>
      <c r="AH156" s="3"/>
      <c r="AI156" s="3"/>
      <c r="AJ156" s="3"/>
      <c r="AK156" s="3"/>
      <c r="AL156" s="3"/>
      <c r="AM156" s="3"/>
      <c r="AN156" s="3"/>
      <c r="AO156" s="3"/>
      <c r="AP156" s="3"/>
      <c r="AQ156" s="3"/>
      <c r="AR156" s="3"/>
    </row>
    <row r="157" spans="1:44" ht="300" customHeight="1" x14ac:dyDescent="0.2">
      <c r="A157" s="19" t="s">
        <v>358</v>
      </c>
      <c r="B157" s="13" t="str">
        <f>HYPERLINK("http://portal.stf.jus.br/processos/detalhe.asp?incidente=5774611","622")</f>
        <v>622</v>
      </c>
      <c r="C157" s="34">
        <v>43725</v>
      </c>
      <c r="D157" s="19" t="s">
        <v>383</v>
      </c>
      <c r="E157" s="19" t="s">
        <v>24</v>
      </c>
      <c r="F157" s="19" t="s">
        <v>59</v>
      </c>
      <c r="G157" s="19" t="s">
        <v>384</v>
      </c>
      <c r="H157" s="12" t="s">
        <v>38</v>
      </c>
      <c r="I157" s="19" t="s">
        <v>183</v>
      </c>
      <c r="J157" s="19" t="s">
        <v>50</v>
      </c>
      <c r="K157" s="19" t="s">
        <v>385</v>
      </c>
      <c r="L157" s="19" t="s">
        <v>386</v>
      </c>
      <c r="M157" s="19" t="s">
        <v>387</v>
      </c>
      <c r="N157" s="39" t="s">
        <v>24</v>
      </c>
      <c r="O157" s="12" t="s">
        <v>90</v>
      </c>
      <c r="P157" s="43" t="s">
        <v>388</v>
      </c>
      <c r="Q157" s="17" t="s">
        <v>24</v>
      </c>
      <c r="R157" s="17" t="s">
        <v>45</v>
      </c>
      <c r="S157" s="17" t="s">
        <v>24</v>
      </c>
      <c r="T157" s="12" t="s">
        <v>24</v>
      </c>
      <c r="U157" s="43" t="s">
        <v>389</v>
      </c>
      <c r="V157" s="12" t="s">
        <v>24</v>
      </c>
      <c r="W157" s="38" t="s">
        <v>24</v>
      </c>
      <c r="X157" s="25">
        <v>43797</v>
      </c>
      <c r="Y157" s="3"/>
      <c r="Z157" s="3"/>
      <c r="AA157" s="3"/>
      <c r="AB157" s="3"/>
      <c r="AC157" s="3"/>
      <c r="AD157" s="3"/>
      <c r="AE157" s="3"/>
      <c r="AF157" s="3"/>
      <c r="AG157" s="3"/>
      <c r="AH157" s="3"/>
      <c r="AI157" s="3"/>
      <c r="AJ157" s="3"/>
      <c r="AK157" s="3"/>
      <c r="AL157" s="3"/>
      <c r="AM157" s="3"/>
      <c r="AN157" s="3"/>
      <c r="AO157" s="3"/>
      <c r="AP157" s="3"/>
      <c r="AQ157" s="3"/>
      <c r="AR157" s="3"/>
    </row>
    <row r="158" spans="1:44" ht="300" customHeight="1" x14ac:dyDescent="0.2">
      <c r="A158" s="19" t="s">
        <v>358</v>
      </c>
      <c r="B158" s="13" t="str">
        <f>HYPERLINK("http://portal.stf.jus.br/processos/detalhe.asp?incidente=5774620","623")</f>
        <v>623</v>
      </c>
      <c r="C158" s="21">
        <v>43725</v>
      </c>
      <c r="D158" s="19" t="s">
        <v>383</v>
      </c>
      <c r="E158" s="19" t="s">
        <v>24</v>
      </c>
      <c r="F158" s="12" t="s">
        <v>59</v>
      </c>
      <c r="G158" s="12" t="s">
        <v>390</v>
      </c>
      <c r="H158" s="12" t="s">
        <v>49</v>
      </c>
      <c r="I158" s="19" t="s">
        <v>183</v>
      </c>
      <c r="J158" s="12" t="s">
        <v>50</v>
      </c>
      <c r="K158" s="19" t="s">
        <v>385</v>
      </c>
      <c r="L158" s="19" t="s">
        <v>386</v>
      </c>
      <c r="M158" s="19" t="s">
        <v>391</v>
      </c>
      <c r="N158" s="39" t="s">
        <v>24</v>
      </c>
      <c r="O158" s="12" t="s">
        <v>90</v>
      </c>
      <c r="P158" s="43" t="s">
        <v>392</v>
      </c>
      <c r="Q158" s="17" t="s">
        <v>24</v>
      </c>
      <c r="R158" s="17" t="s">
        <v>45</v>
      </c>
      <c r="S158" s="17" t="s">
        <v>24</v>
      </c>
      <c r="T158" s="12" t="s">
        <v>24</v>
      </c>
      <c r="U158" s="43" t="s">
        <v>393</v>
      </c>
      <c r="V158" s="12" t="s">
        <v>24</v>
      </c>
      <c r="W158" s="38" t="s">
        <v>24</v>
      </c>
      <c r="X158" s="25">
        <v>43797</v>
      </c>
      <c r="Y158" s="3"/>
      <c r="Z158" s="3"/>
      <c r="AA158" s="3"/>
      <c r="AB158" s="3"/>
      <c r="AC158" s="3"/>
      <c r="AD158" s="3"/>
      <c r="AE158" s="3"/>
      <c r="AF158" s="3"/>
      <c r="AG158" s="3"/>
      <c r="AH158" s="3"/>
      <c r="AI158" s="3"/>
      <c r="AJ158" s="3"/>
      <c r="AK158" s="3"/>
      <c r="AL158" s="3"/>
      <c r="AM158" s="3"/>
      <c r="AN158" s="3"/>
      <c r="AO158" s="3"/>
      <c r="AP158" s="3"/>
      <c r="AQ158" s="3"/>
      <c r="AR158" s="3"/>
    </row>
    <row r="159" spans="1:44" ht="300" customHeight="1" x14ac:dyDescent="0.2">
      <c r="A159" s="19" t="s">
        <v>422</v>
      </c>
      <c r="B159" s="13" t="str">
        <f>HYPERLINK("http://portal.stf.jus.br/processos/detalhe.asp?incidente=5775530","1234955")</f>
        <v>1234955</v>
      </c>
      <c r="C159" s="36">
        <v>43725</v>
      </c>
      <c r="D159" s="12" t="s">
        <v>494</v>
      </c>
      <c r="E159" s="12" t="s">
        <v>24</v>
      </c>
      <c r="F159" s="12" t="s">
        <v>24</v>
      </c>
      <c r="G159" s="12" t="s">
        <v>495</v>
      </c>
      <c r="H159" s="12" t="s">
        <v>466</v>
      </c>
      <c r="I159" s="12" t="s">
        <v>39</v>
      </c>
      <c r="J159" s="12" t="s">
        <v>40</v>
      </c>
      <c r="K159" s="12" t="s">
        <v>79</v>
      </c>
      <c r="L159" s="12" t="s">
        <v>80</v>
      </c>
      <c r="M159" s="12" t="s">
        <v>81</v>
      </c>
      <c r="N159" s="17" t="s">
        <v>24</v>
      </c>
      <c r="O159" s="12" t="s">
        <v>452</v>
      </c>
      <c r="P159" s="27" t="s">
        <v>496</v>
      </c>
      <c r="Q159" s="17" t="s">
        <v>24</v>
      </c>
      <c r="R159" s="12" t="s">
        <v>45</v>
      </c>
      <c r="S159" s="12" t="s">
        <v>24</v>
      </c>
      <c r="T159" s="12" t="s">
        <v>24</v>
      </c>
      <c r="U159" s="12" t="s">
        <v>24</v>
      </c>
      <c r="V159" s="12" t="s">
        <v>24</v>
      </c>
      <c r="W159" s="17" t="s">
        <v>24</v>
      </c>
      <c r="X159" s="25">
        <v>43797</v>
      </c>
      <c r="Y159" s="3"/>
      <c r="Z159" s="3"/>
      <c r="AA159" s="3"/>
      <c r="AB159" s="3"/>
      <c r="AC159" s="3"/>
      <c r="AD159" s="3"/>
      <c r="AE159" s="3"/>
      <c r="AF159" s="3"/>
      <c r="AG159" s="3"/>
      <c r="AH159" s="3"/>
      <c r="AI159" s="3"/>
      <c r="AJ159" s="3"/>
      <c r="AK159" s="3"/>
      <c r="AL159" s="3"/>
      <c r="AM159" s="3"/>
      <c r="AN159" s="3"/>
      <c r="AO159" s="3"/>
      <c r="AP159" s="3"/>
      <c r="AQ159" s="3"/>
      <c r="AR159" s="3"/>
    </row>
    <row r="160" spans="1:44" ht="300" customHeight="1" x14ac:dyDescent="0.2">
      <c r="A160" s="19" t="s">
        <v>422</v>
      </c>
      <c r="B160" s="13" t="str">
        <f>HYPERLINK("http://portal.stf.jus.br/processos/detalhe.asp?incidente=5777591","1235636")</f>
        <v>1235636</v>
      </c>
      <c r="C160" s="21">
        <v>43727</v>
      </c>
      <c r="D160" s="12" t="s">
        <v>497</v>
      </c>
      <c r="E160" s="12" t="s">
        <v>24</v>
      </c>
      <c r="F160" s="12" t="s">
        <v>24</v>
      </c>
      <c r="G160" s="12" t="s">
        <v>498</v>
      </c>
      <c r="H160" s="12" t="s">
        <v>27</v>
      </c>
      <c r="I160" s="12" t="s">
        <v>39</v>
      </c>
      <c r="J160" s="12" t="s">
        <v>40</v>
      </c>
      <c r="K160" s="12" t="s">
        <v>72</v>
      </c>
      <c r="L160" s="12" t="s">
        <v>412</v>
      </c>
      <c r="M160" s="12" t="s">
        <v>457</v>
      </c>
      <c r="N160" s="17" t="s">
        <v>24</v>
      </c>
      <c r="O160" s="12" t="s">
        <v>499</v>
      </c>
      <c r="P160" s="22" t="s">
        <v>886</v>
      </c>
      <c r="Q160" s="17" t="s">
        <v>24</v>
      </c>
      <c r="R160" s="12" t="s">
        <v>45</v>
      </c>
      <c r="S160" s="12" t="s">
        <v>24</v>
      </c>
      <c r="T160" s="12" t="s">
        <v>405</v>
      </c>
      <c r="U160" s="12" t="s">
        <v>24</v>
      </c>
      <c r="V160" s="12" t="s">
        <v>24</v>
      </c>
      <c r="W160" s="17" t="s">
        <v>180</v>
      </c>
      <c r="X160" s="25">
        <v>43797</v>
      </c>
      <c r="Y160" s="3"/>
      <c r="Z160" s="3"/>
      <c r="AA160" s="3"/>
      <c r="AB160" s="3"/>
      <c r="AC160" s="3"/>
      <c r="AD160" s="3"/>
      <c r="AE160" s="3"/>
      <c r="AF160" s="3"/>
      <c r="AG160" s="3"/>
      <c r="AH160" s="3"/>
      <c r="AI160" s="3"/>
      <c r="AJ160" s="3"/>
      <c r="AK160" s="3"/>
      <c r="AL160" s="3"/>
      <c r="AM160" s="3"/>
      <c r="AN160" s="3"/>
      <c r="AO160" s="3"/>
      <c r="AP160" s="3"/>
      <c r="AQ160" s="3"/>
      <c r="AR160" s="3"/>
    </row>
    <row r="161" spans="1:44" ht="300" customHeight="1" x14ac:dyDescent="0.2">
      <c r="A161" s="19" t="s">
        <v>422</v>
      </c>
      <c r="B161" s="13" t="str">
        <f>HYPERLINK("http://portal.stf.jus.br/processos/detalhe.asp?incidente=5776277","1235231")</f>
        <v>1235231</v>
      </c>
      <c r="C161" s="29">
        <v>43727</v>
      </c>
      <c r="D161" s="12" t="s">
        <v>529</v>
      </c>
      <c r="E161" s="12" t="s">
        <v>24</v>
      </c>
      <c r="F161" s="12" t="s">
        <v>24</v>
      </c>
      <c r="G161" s="12" t="s">
        <v>533</v>
      </c>
      <c r="H161" s="12" t="s">
        <v>466</v>
      </c>
      <c r="I161" s="12" t="s">
        <v>39</v>
      </c>
      <c r="J161" s="12" t="s">
        <v>40</v>
      </c>
      <c r="K161" s="12" t="s">
        <v>79</v>
      </c>
      <c r="L161" s="12" t="s">
        <v>80</v>
      </c>
      <c r="M161" s="12" t="s">
        <v>81</v>
      </c>
      <c r="N161" s="12" t="s">
        <v>24</v>
      </c>
      <c r="O161" s="12" t="s">
        <v>534</v>
      </c>
      <c r="P161" s="22" t="s">
        <v>896</v>
      </c>
      <c r="Q161" s="17" t="s">
        <v>24</v>
      </c>
      <c r="R161" s="12" t="s">
        <v>45</v>
      </c>
      <c r="S161" s="12" t="s">
        <v>24</v>
      </c>
      <c r="T161" s="12" t="s">
        <v>215</v>
      </c>
      <c r="U161" s="12" t="s">
        <v>24</v>
      </c>
      <c r="V161" s="12" t="s">
        <v>24</v>
      </c>
      <c r="W161" s="12" t="s">
        <v>24</v>
      </c>
      <c r="X161" s="18">
        <v>43799</v>
      </c>
      <c r="Y161" s="3"/>
      <c r="Z161" s="3"/>
      <c r="AA161" s="3"/>
      <c r="AB161" s="3"/>
      <c r="AC161" s="3"/>
      <c r="AD161" s="3"/>
      <c r="AE161" s="3"/>
      <c r="AF161" s="3"/>
      <c r="AG161" s="3"/>
      <c r="AH161" s="3"/>
      <c r="AI161" s="3"/>
      <c r="AJ161" s="3"/>
      <c r="AK161" s="3"/>
      <c r="AL161" s="3"/>
      <c r="AM161" s="3"/>
      <c r="AN161" s="3"/>
      <c r="AO161" s="3"/>
      <c r="AP161" s="3"/>
      <c r="AQ161" s="3"/>
      <c r="AR161" s="3"/>
    </row>
    <row r="162" spans="1:44" ht="300" customHeight="1" x14ac:dyDescent="0.2">
      <c r="A162" s="19" t="s">
        <v>422</v>
      </c>
      <c r="B162" s="13" t="str">
        <f>HYPERLINK("http://portal.stf.jus.br/processos/detalhe.asp?incidente=5777545","1235628")</f>
        <v>1235628</v>
      </c>
      <c r="C162" s="29">
        <v>43727</v>
      </c>
      <c r="D162" s="12" t="s">
        <v>551</v>
      </c>
      <c r="E162" s="12" t="s">
        <v>24</v>
      </c>
      <c r="F162" s="12" t="s">
        <v>24</v>
      </c>
      <c r="G162" s="12" t="s">
        <v>552</v>
      </c>
      <c r="H162" s="12" t="s">
        <v>466</v>
      </c>
      <c r="I162" s="12" t="s">
        <v>39</v>
      </c>
      <c r="J162" s="12" t="s">
        <v>40</v>
      </c>
      <c r="K162" s="12" t="s">
        <v>79</v>
      </c>
      <c r="L162" s="12" t="s">
        <v>451</v>
      </c>
      <c r="M162" s="12" t="s">
        <v>457</v>
      </c>
      <c r="N162" s="17" t="s">
        <v>24</v>
      </c>
      <c r="O162" s="12" t="s">
        <v>553</v>
      </c>
      <c r="P162" s="27" t="s">
        <v>554</v>
      </c>
      <c r="Q162" s="17" t="s">
        <v>24</v>
      </c>
      <c r="R162" s="12" t="s">
        <v>45</v>
      </c>
      <c r="S162" s="12" t="s">
        <v>24</v>
      </c>
      <c r="T162" s="12" t="s">
        <v>24</v>
      </c>
      <c r="U162" s="12" t="s">
        <v>24</v>
      </c>
      <c r="V162" s="12" t="s">
        <v>24</v>
      </c>
      <c r="W162" s="12" t="s">
        <v>180</v>
      </c>
      <c r="X162" s="18">
        <v>43799</v>
      </c>
      <c r="Y162" s="3"/>
      <c r="Z162" s="3"/>
      <c r="AA162" s="3"/>
      <c r="AB162" s="3"/>
      <c r="AC162" s="3"/>
      <c r="AD162" s="3"/>
      <c r="AE162" s="3"/>
      <c r="AF162" s="3"/>
      <c r="AG162" s="3"/>
      <c r="AH162" s="3"/>
      <c r="AI162" s="3"/>
      <c r="AJ162" s="3"/>
      <c r="AK162" s="3"/>
      <c r="AL162" s="3"/>
      <c r="AM162" s="3"/>
      <c r="AN162" s="3"/>
      <c r="AO162" s="3"/>
      <c r="AP162" s="3"/>
      <c r="AQ162" s="3"/>
      <c r="AR162" s="3"/>
    </row>
    <row r="163" spans="1:44" ht="300" customHeight="1" x14ac:dyDescent="0.2">
      <c r="A163" s="19" t="s">
        <v>422</v>
      </c>
      <c r="B163" s="13" t="str">
        <f>HYPERLINK("http://portal.stf.jus.br/processos/detalhe.asp?incidente=5777658","1235643")</f>
        <v>1235643</v>
      </c>
      <c r="C163" s="29">
        <v>43728</v>
      </c>
      <c r="D163" s="12" t="s">
        <v>524</v>
      </c>
      <c r="E163" s="12" t="s">
        <v>24</v>
      </c>
      <c r="F163" s="12" t="s">
        <v>24</v>
      </c>
      <c r="G163" s="15" t="s">
        <v>891</v>
      </c>
      <c r="H163" s="12" t="s">
        <v>167</v>
      </c>
      <c r="I163" s="12" t="s">
        <v>39</v>
      </c>
      <c r="J163" s="12" t="s">
        <v>40</v>
      </c>
      <c r="K163" s="12" t="s">
        <v>79</v>
      </c>
      <c r="L163" s="12" t="s">
        <v>451</v>
      </c>
      <c r="M163" s="12" t="s">
        <v>177</v>
      </c>
      <c r="N163" s="17" t="s">
        <v>24</v>
      </c>
      <c r="O163" s="12" t="s">
        <v>522</v>
      </c>
      <c r="P163" s="22" t="s">
        <v>892</v>
      </c>
      <c r="Q163" s="17" t="s">
        <v>24</v>
      </c>
      <c r="R163" s="12" t="s">
        <v>436</v>
      </c>
      <c r="S163" s="17" t="s">
        <v>24</v>
      </c>
      <c r="T163" s="12" t="s">
        <v>215</v>
      </c>
      <c r="U163" s="12" t="s">
        <v>24</v>
      </c>
      <c r="V163" s="12" t="s">
        <v>24</v>
      </c>
      <c r="W163" s="12" t="s">
        <v>180</v>
      </c>
      <c r="X163" s="18">
        <v>43799</v>
      </c>
      <c r="Y163" s="7"/>
      <c r="Z163" s="7"/>
      <c r="AA163" s="3"/>
      <c r="AB163" s="3"/>
      <c r="AC163" s="3"/>
      <c r="AD163" s="3"/>
      <c r="AE163" s="3"/>
      <c r="AF163" s="3"/>
      <c r="AG163" s="3"/>
      <c r="AH163" s="3"/>
      <c r="AI163" s="3"/>
      <c r="AJ163" s="3"/>
      <c r="AK163" s="3"/>
      <c r="AL163" s="3"/>
      <c r="AM163" s="3"/>
      <c r="AN163" s="3"/>
      <c r="AO163" s="3"/>
      <c r="AP163" s="3"/>
      <c r="AQ163" s="3"/>
      <c r="AR163" s="3"/>
    </row>
    <row r="164" spans="1:44" ht="300" customHeight="1" x14ac:dyDescent="0.2">
      <c r="A164" s="19" t="s">
        <v>680</v>
      </c>
      <c r="B164" s="20" t="str">
        <f>HYPERLINK("http://portal.stf.jus.br/processos/detalhe.asp?incidente=5777649","1235642")</f>
        <v>1235642</v>
      </c>
      <c r="C164" s="21">
        <v>43728</v>
      </c>
      <c r="D164" s="12" t="s">
        <v>724</v>
      </c>
      <c r="E164" s="12" t="s">
        <v>24</v>
      </c>
      <c r="F164" s="12" t="s">
        <v>24</v>
      </c>
      <c r="G164" s="12" t="s">
        <v>725</v>
      </c>
      <c r="H164" s="12" t="s">
        <v>466</v>
      </c>
      <c r="I164" s="12" t="s">
        <v>39</v>
      </c>
      <c r="J164" s="12" t="s">
        <v>40</v>
      </c>
      <c r="K164" s="12" t="s">
        <v>79</v>
      </c>
      <c r="L164" s="12" t="s">
        <v>80</v>
      </c>
      <c r="M164" s="12" t="s">
        <v>457</v>
      </c>
      <c r="N164" s="12" t="s">
        <v>24</v>
      </c>
      <c r="O164" s="12" t="s">
        <v>726</v>
      </c>
      <c r="P164" s="27" t="s">
        <v>727</v>
      </c>
      <c r="Q164" s="17" t="s">
        <v>24</v>
      </c>
      <c r="R164" s="17" t="s">
        <v>45</v>
      </c>
      <c r="S164" s="17" t="s">
        <v>24</v>
      </c>
      <c r="T164" s="12" t="s">
        <v>24</v>
      </c>
      <c r="U164" s="12" t="s">
        <v>24</v>
      </c>
      <c r="V164" s="12" t="s">
        <v>24</v>
      </c>
      <c r="W164" s="12" t="s">
        <v>24</v>
      </c>
      <c r="X164" s="25">
        <v>43797</v>
      </c>
      <c r="Y164" s="7"/>
      <c r="Z164" s="7"/>
      <c r="AA164" s="3"/>
      <c r="AB164" s="3"/>
      <c r="AC164" s="3"/>
      <c r="AD164" s="3"/>
      <c r="AE164" s="3"/>
      <c r="AF164" s="3"/>
      <c r="AG164" s="3"/>
      <c r="AH164" s="3"/>
      <c r="AI164" s="3"/>
      <c r="AJ164" s="3"/>
      <c r="AK164" s="3"/>
      <c r="AL164" s="3"/>
      <c r="AM164" s="3"/>
      <c r="AN164" s="3"/>
      <c r="AO164" s="3"/>
      <c r="AP164" s="3"/>
      <c r="AQ164" s="3"/>
      <c r="AR164" s="3"/>
    </row>
    <row r="165" spans="1:44" ht="300" customHeight="1" x14ac:dyDescent="0.2">
      <c r="A165" s="19" t="s">
        <v>422</v>
      </c>
      <c r="B165" s="13" t="str">
        <f>HYPERLINK("http://portal.stf.jus.br/processos/detalhe.asp?incidente=5782322","1236884")</f>
        <v>1236884</v>
      </c>
      <c r="C165" s="21">
        <v>43735</v>
      </c>
      <c r="D165" s="12" t="s">
        <v>500</v>
      </c>
      <c r="E165" s="12" t="s">
        <v>24</v>
      </c>
      <c r="F165" s="12" t="s">
        <v>24</v>
      </c>
      <c r="G165" s="12" t="s">
        <v>501</v>
      </c>
      <c r="H165" s="12" t="s">
        <v>49</v>
      </c>
      <c r="I165" s="12" t="s">
        <v>39</v>
      </c>
      <c r="J165" s="12" t="s">
        <v>40</v>
      </c>
      <c r="K165" s="12" t="s">
        <v>79</v>
      </c>
      <c r="L165" s="12" t="s">
        <v>80</v>
      </c>
      <c r="M165" s="12" t="s">
        <v>81</v>
      </c>
      <c r="N165" s="17" t="s">
        <v>24</v>
      </c>
      <c r="O165" s="12" t="s">
        <v>452</v>
      </c>
      <c r="P165" s="22" t="s">
        <v>887</v>
      </c>
      <c r="Q165" s="17" t="s">
        <v>24</v>
      </c>
      <c r="R165" s="12" t="s">
        <v>45</v>
      </c>
      <c r="S165" s="12" t="s">
        <v>24</v>
      </c>
      <c r="T165" s="12" t="s">
        <v>215</v>
      </c>
      <c r="U165" s="12" t="s">
        <v>24</v>
      </c>
      <c r="V165" s="12" t="s">
        <v>24</v>
      </c>
      <c r="W165" s="17" t="s">
        <v>24</v>
      </c>
      <c r="X165" s="25">
        <v>43797</v>
      </c>
      <c r="Y165" s="8"/>
      <c r="Z165" s="8"/>
      <c r="AA165" s="3"/>
      <c r="AB165" s="3"/>
      <c r="AC165" s="3"/>
      <c r="AD165" s="3"/>
      <c r="AE165" s="3"/>
      <c r="AF165" s="3"/>
      <c r="AG165" s="3"/>
      <c r="AH165" s="3"/>
      <c r="AI165" s="3"/>
      <c r="AJ165" s="3"/>
      <c r="AK165" s="3"/>
      <c r="AL165" s="3"/>
      <c r="AM165" s="3"/>
      <c r="AN165" s="3"/>
      <c r="AO165" s="3"/>
      <c r="AP165" s="3"/>
      <c r="AQ165" s="3"/>
      <c r="AR165" s="3"/>
    </row>
    <row r="166" spans="1:44" ht="300" customHeight="1" x14ac:dyDescent="0.2">
      <c r="A166" s="19" t="s">
        <v>680</v>
      </c>
      <c r="B166" s="13" t="str">
        <f>HYPERLINK("http://portal.stf.jus.br/processos/detalhe.asp?incidente=5784431","1237662")</f>
        <v>1237662</v>
      </c>
      <c r="C166" s="29">
        <v>43739</v>
      </c>
      <c r="D166" s="12" t="s">
        <v>752</v>
      </c>
      <c r="E166" s="12" t="s">
        <v>24</v>
      </c>
      <c r="F166" s="12" t="s">
        <v>24</v>
      </c>
      <c r="G166" s="12" t="s">
        <v>753</v>
      </c>
      <c r="H166" s="12" t="s">
        <v>167</v>
      </c>
      <c r="I166" s="12" t="s">
        <v>39</v>
      </c>
      <c r="J166" s="12" t="s">
        <v>40</v>
      </c>
      <c r="K166" s="12" t="s">
        <v>79</v>
      </c>
      <c r="L166" s="12" t="s">
        <v>88</v>
      </c>
      <c r="M166" s="12" t="s">
        <v>754</v>
      </c>
      <c r="N166" s="12" t="s">
        <v>24</v>
      </c>
      <c r="O166" s="12" t="s">
        <v>755</v>
      </c>
      <c r="P166" s="16" t="s">
        <v>954</v>
      </c>
      <c r="Q166" s="17" t="s">
        <v>24</v>
      </c>
      <c r="R166" s="12" t="s">
        <v>45</v>
      </c>
      <c r="S166" s="12" t="s">
        <v>24</v>
      </c>
      <c r="T166" s="12" t="s">
        <v>215</v>
      </c>
      <c r="U166" s="12" t="s">
        <v>24</v>
      </c>
      <c r="V166" s="12" t="s">
        <v>24</v>
      </c>
      <c r="W166" s="12" t="s">
        <v>180</v>
      </c>
      <c r="X166" s="18">
        <v>43799</v>
      </c>
      <c r="Y166" s="7"/>
      <c r="Z166" s="7"/>
      <c r="AA166" s="3"/>
      <c r="AB166" s="3"/>
      <c r="AC166" s="3"/>
      <c r="AD166" s="3"/>
      <c r="AE166" s="3"/>
      <c r="AF166" s="3"/>
      <c r="AG166" s="3"/>
      <c r="AH166" s="3"/>
      <c r="AI166" s="3"/>
      <c r="AJ166" s="3"/>
      <c r="AK166" s="3"/>
      <c r="AL166" s="3"/>
      <c r="AM166" s="3"/>
      <c r="AN166" s="3"/>
      <c r="AO166" s="3"/>
      <c r="AP166" s="3"/>
      <c r="AQ166" s="3"/>
      <c r="AR166" s="3"/>
    </row>
    <row r="167" spans="1:44" ht="300" customHeight="1" x14ac:dyDescent="0.2">
      <c r="A167" s="19" t="s">
        <v>680</v>
      </c>
      <c r="B167" s="13" t="str">
        <f>HYPERLINK("http://portal.stf.jus.br/processos/detalhe.asp?incidente=5786196","1238147")</f>
        <v>1238147</v>
      </c>
      <c r="C167" s="21">
        <v>43742</v>
      </c>
      <c r="D167" s="12" t="s">
        <v>728</v>
      </c>
      <c r="E167" s="12" t="s">
        <v>24</v>
      </c>
      <c r="F167" s="12" t="s">
        <v>24</v>
      </c>
      <c r="G167" s="12" t="s">
        <v>729</v>
      </c>
      <c r="H167" s="12" t="s">
        <v>466</v>
      </c>
      <c r="I167" s="12" t="s">
        <v>39</v>
      </c>
      <c r="J167" s="12" t="s">
        <v>40</v>
      </c>
      <c r="K167" s="12" t="s">
        <v>79</v>
      </c>
      <c r="L167" s="12" t="s">
        <v>80</v>
      </c>
      <c r="M167" s="12" t="s">
        <v>81</v>
      </c>
      <c r="N167" s="12" t="s">
        <v>24</v>
      </c>
      <c r="O167" s="12" t="s">
        <v>442</v>
      </c>
      <c r="P167" s="27" t="s">
        <v>730</v>
      </c>
      <c r="Q167" s="17" t="s">
        <v>24</v>
      </c>
      <c r="R167" s="17" t="s">
        <v>45</v>
      </c>
      <c r="S167" s="17" t="s">
        <v>24</v>
      </c>
      <c r="T167" s="12" t="s">
        <v>24</v>
      </c>
      <c r="U167" s="12" t="s">
        <v>24</v>
      </c>
      <c r="V167" s="12" t="s">
        <v>24</v>
      </c>
      <c r="W167" s="12" t="s">
        <v>24</v>
      </c>
      <c r="X167" s="25">
        <v>43797</v>
      </c>
      <c r="Y167" s="8"/>
      <c r="Z167" s="8"/>
      <c r="AA167" s="3"/>
      <c r="AB167" s="3"/>
      <c r="AC167" s="3"/>
      <c r="AD167" s="3"/>
      <c r="AE167" s="3"/>
      <c r="AF167" s="3"/>
      <c r="AG167" s="3"/>
      <c r="AH167" s="3"/>
      <c r="AI167" s="3"/>
      <c r="AJ167" s="3"/>
      <c r="AK167" s="3"/>
      <c r="AL167" s="3"/>
      <c r="AM167" s="3"/>
      <c r="AN167" s="3"/>
      <c r="AO167" s="3"/>
      <c r="AP167" s="3"/>
      <c r="AQ167" s="3"/>
      <c r="AR167" s="3"/>
    </row>
    <row r="168" spans="1:44" ht="300" customHeight="1" x14ac:dyDescent="0.2">
      <c r="A168" s="19" t="s">
        <v>422</v>
      </c>
      <c r="B168" s="13" t="str">
        <f>HYPERLINK("http://portal.stf.jus.br/processos/detalhe.asp?incidente=5788373","1238914")</f>
        <v>1238914</v>
      </c>
      <c r="C168" s="29">
        <v>43745</v>
      </c>
      <c r="D168" s="12" t="s">
        <v>506</v>
      </c>
      <c r="E168" s="12" t="s">
        <v>24</v>
      </c>
      <c r="F168" s="12" t="s">
        <v>24</v>
      </c>
      <c r="G168" s="12" t="s">
        <v>555</v>
      </c>
      <c r="H168" s="12" t="s">
        <v>38</v>
      </c>
      <c r="I168" s="12" t="s">
        <v>39</v>
      </c>
      <c r="J168" s="12" t="s">
        <v>40</v>
      </c>
      <c r="K168" s="12" t="s">
        <v>79</v>
      </c>
      <c r="L168" s="12" t="s">
        <v>451</v>
      </c>
      <c r="M168" s="12" t="s">
        <v>457</v>
      </c>
      <c r="N168" s="17" t="s">
        <v>24</v>
      </c>
      <c r="O168" s="12" t="s">
        <v>556</v>
      </c>
      <c r="P168" s="22" t="s">
        <v>902</v>
      </c>
      <c r="Q168" s="17" t="s">
        <v>24</v>
      </c>
      <c r="R168" s="12" t="s">
        <v>45</v>
      </c>
      <c r="S168" s="12" t="s">
        <v>24</v>
      </c>
      <c r="T168" s="12" t="s">
        <v>405</v>
      </c>
      <c r="U168" s="12" t="s">
        <v>24</v>
      </c>
      <c r="V168" s="12" t="s">
        <v>24</v>
      </c>
      <c r="W168" s="12" t="s">
        <v>180</v>
      </c>
      <c r="X168" s="18">
        <v>43799</v>
      </c>
      <c r="Y168" s="3"/>
      <c r="Z168" s="3"/>
      <c r="AA168" s="3"/>
      <c r="AB168" s="3"/>
      <c r="AC168" s="3"/>
      <c r="AD168" s="3"/>
      <c r="AE168" s="3"/>
      <c r="AF168" s="3"/>
      <c r="AG168" s="3"/>
      <c r="AH168" s="3"/>
      <c r="AI168" s="3"/>
      <c r="AJ168" s="3"/>
      <c r="AK168" s="3"/>
      <c r="AL168" s="3"/>
      <c r="AM168" s="3"/>
      <c r="AN168" s="3"/>
      <c r="AO168" s="3"/>
      <c r="AP168" s="3"/>
      <c r="AQ168" s="3"/>
      <c r="AR168" s="3"/>
    </row>
    <row r="169" spans="1:44" ht="300" customHeight="1" x14ac:dyDescent="0.2">
      <c r="A169" s="19" t="s">
        <v>422</v>
      </c>
      <c r="B169" s="13" t="str">
        <f>HYPERLINK("http://portal.stf.jus.br/processos/detalhe.asp?incidente=5789405","1239203")</f>
        <v>1239203</v>
      </c>
      <c r="C169" s="21">
        <v>43745</v>
      </c>
      <c r="D169" s="12" t="s">
        <v>483</v>
      </c>
      <c r="E169" s="12" t="s">
        <v>24</v>
      </c>
      <c r="F169" s="12" t="s">
        <v>24</v>
      </c>
      <c r="G169" s="12" t="s">
        <v>560</v>
      </c>
      <c r="H169" s="12" t="s">
        <v>78</v>
      </c>
      <c r="I169" s="12" t="s">
        <v>39</v>
      </c>
      <c r="J169" s="12" t="s">
        <v>40</v>
      </c>
      <c r="K169" s="12" t="s">
        <v>79</v>
      </c>
      <c r="L169" s="12" t="s">
        <v>80</v>
      </c>
      <c r="M169" s="12" t="s">
        <v>457</v>
      </c>
      <c r="N169" s="12" t="s">
        <v>24</v>
      </c>
      <c r="O169" s="12" t="s">
        <v>561</v>
      </c>
      <c r="P169" s="22" t="s">
        <v>903</v>
      </c>
      <c r="Q169" s="17" t="s">
        <v>24</v>
      </c>
      <c r="R169" s="12" t="s">
        <v>45</v>
      </c>
      <c r="S169" s="12" t="s">
        <v>24</v>
      </c>
      <c r="T169" s="12" t="s">
        <v>459</v>
      </c>
      <c r="U169" s="12" t="s">
        <v>24</v>
      </c>
      <c r="V169" s="12" t="s">
        <v>24</v>
      </c>
      <c r="W169" s="12" t="s">
        <v>24</v>
      </c>
      <c r="X169" s="18">
        <v>43799</v>
      </c>
      <c r="Y169" s="3"/>
      <c r="Z169" s="3"/>
      <c r="AA169" s="3"/>
      <c r="AB169" s="3"/>
      <c r="AC169" s="3"/>
      <c r="AD169" s="3"/>
      <c r="AE169" s="3"/>
      <c r="AF169" s="3"/>
      <c r="AG169" s="3"/>
      <c r="AH169" s="3"/>
      <c r="AI169" s="3"/>
      <c r="AJ169" s="3"/>
      <c r="AK169" s="3"/>
      <c r="AL169" s="3"/>
      <c r="AM169" s="3"/>
      <c r="AN169" s="3"/>
      <c r="AO169" s="3"/>
      <c r="AP169" s="3"/>
      <c r="AQ169" s="3"/>
      <c r="AR169" s="3"/>
    </row>
    <row r="170" spans="1:44" ht="300" customHeight="1" x14ac:dyDescent="0.2">
      <c r="A170" s="19" t="s">
        <v>680</v>
      </c>
      <c r="B170" s="13" t="str">
        <f>HYPERLINK("http://portal.stf.jus.br/processos/detalhe.asp?incidente=5787240","1238515")</f>
        <v>1238515</v>
      </c>
      <c r="C170" s="29">
        <v>43745</v>
      </c>
      <c r="D170" s="12" t="s">
        <v>756</v>
      </c>
      <c r="E170" s="12" t="s">
        <v>24</v>
      </c>
      <c r="F170" s="12" t="s">
        <v>24</v>
      </c>
      <c r="G170" s="12" t="s">
        <v>757</v>
      </c>
      <c r="H170" s="12" t="s">
        <v>78</v>
      </c>
      <c r="I170" s="12" t="s">
        <v>39</v>
      </c>
      <c r="J170" s="12" t="s">
        <v>40</v>
      </c>
      <c r="K170" s="12" t="s">
        <v>79</v>
      </c>
      <c r="L170" s="12" t="s">
        <v>80</v>
      </c>
      <c r="M170" s="12" t="s">
        <v>81</v>
      </c>
      <c r="N170" s="12" t="s">
        <v>24</v>
      </c>
      <c r="O170" s="12" t="s">
        <v>758</v>
      </c>
      <c r="P170" s="16" t="s">
        <v>955</v>
      </c>
      <c r="Q170" s="17" t="s">
        <v>24</v>
      </c>
      <c r="R170" s="12" t="s">
        <v>45</v>
      </c>
      <c r="S170" s="12" t="s">
        <v>24</v>
      </c>
      <c r="T170" s="12" t="s">
        <v>459</v>
      </c>
      <c r="U170" s="12" t="s">
        <v>24</v>
      </c>
      <c r="V170" s="12" t="s">
        <v>24</v>
      </c>
      <c r="W170" s="12" t="s">
        <v>24</v>
      </c>
      <c r="X170" s="18">
        <v>43799</v>
      </c>
      <c r="Y170" s="3"/>
      <c r="Z170" s="3"/>
      <c r="AA170" s="3"/>
      <c r="AB170" s="3"/>
      <c r="AC170" s="3"/>
      <c r="AD170" s="3"/>
      <c r="AE170" s="3"/>
      <c r="AF170" s="3"/>
      <c r="AG170" s="3"/>
      <c r="AH170" s="3"/>
      <c r="AI170" s="3"/>
      <c r="AJ170" s="3"/>
      <c r="AK170" s="3"/>
      <c r="AL170" s="3"/>
      <c r="AM170" s="3"/>
      <c r="AN170" s="3"/>
      <c r="AO170" s="3"/>
      <c r="AP170" s="3"/>
      <c r="AQ170" s="3"/>
      <c r="AR170" s="3"/>
    </row>
    <row r="171" spans="1:44" ht="300" customHeight="1" x14ac:dyDescent="0.2">
      <c r="A171" s="12" t="s">
        <v>422</v>
      </c>
      <c r="B171" s="13" t="str">
        <f>HYPERLINK("http://portal.stf.jus.br/processos/detalhe.asp?incidente=5789766","1239296")</f>
        <v>1239296</v>
      </c>
      <c r="C171" s="14">
        <v>43746</v>
      </c>
      <c r="D171" s="12" t="s">
        <v>564</v>
      </c>
      <c r="E171" s="12" t="s">
        <v>24</v>
      </c>
      <c r="F171" s="12" t="s">
        <v>24</v>
      </c>
      <c r="G171" s="12" t="s">
        <v>565</v>
      </c>
      <c r="H171" s="12" t="s">
        <v>466</v>
      </c>
      <c r="I171" s="12" t="s">
        <v>183</v>
      </c>
      <c r="J171" s="12" t="s">
        <v>40</v>
      </c>
      <c r="K171" s="12" t="s">
        <v>79</v>
      </c>
      <c r="L171" s="12" t="s">
        <v>566</v>
      </c>
      <c r="M171" s="12" t="s">
        <v>567</v>
      </c>
      <c r="N171" s="12" t="s">
        <v>24</v>
      </c>
      <c r="O171" s="12" t="s">
        <v>568</v>
      </c>
      <c r="P171" s="22" t="s">
        <v>905</v>
      </c>
      <c r="Q171" s="17" t="s">
        <v>24</v>
      </c>
      <c r="R171" s="12" t="s">
        <v>45</v>
      </c>
      <c r="S171" s="12" t="s">
        <v>24</v>
      </c>
      <c r="T171" s="12" t="s">
        <v>215</v>
      </c>
      <c r="U171" s="12" t="s">
        <v>24</v>
      </c>
      <c r="V171" s="12" t="s">
        <v>24</v>
      </c>
      <c r="W171" s="12" t="s">
        <v>24</v>
      </c>
      <c r="X171" s="18">
        <v>43799</v>
      </c>
      <c r="Y171" s="3"/>
      <c r="Z171" s="3"/>
      <c r="AA171" s="3"/>
      <c r="AB171" s="3"/>
      <c r="AC171" s="3"/>
      <c r="AD171" s="3"/>
      <c r="AE171" s="3"/>
      <c r="AF171" s="3"/>
      <c r="AG171" s="3"/>
      <c r="AH171" s="3"/>
      <c r="AI171" s="3"/>
      <c r="AJ171" s="3"/>
      <c r="AK171" s="3"/>
      <c r="AL171" s="3"/>
      <c r="AM171" s="3"/>
      <c r="AN171" s="3"/>
      <c r="AO171" s="3"/>
      <c r="AP171" s="3"/>
      <c r="AQ171" s="3"/>
      <c r="AR171" s="3"/>
    </row>
    <row r="172" spans="1:44" ht="300" customHeight="1" x14ac:dyDescent="0.2">
      <c r="A172" s="19" t="s">
        <v>422</v>
      </c>
      <c r="B172" s="13" t="str">
        <f>HYPERLINK("http://portal.stf.jus.br/processos/detalhe.asp?incidente=5792814","1240017")</f>
        <v>1240017</v>
      </c>
      <c r="C172" s="36">
        <v>43749</v>
      </c>
      <c r="D172" s="12" t="s">
        <v>562</v>
      </c>
      <c r="E172" s="12" t="s">
        <v>24</v>
      </c>
      <c r="F172" s="12" t="s">
        <v>24</v>
      </c>
      <c r="G172" s="12" t="s">
        <v>563</v>
      </c>
      <c r="H172" s="12" t="s">
        <v>466</v>
      </c>
      <c r="I172" s="12" t="s">
        <v>39</v>
      </c>
      <c r="J172" s="12" t="s">
        <v>40</v>
      </c>
      <c r="K172" s="12" t="s">
        <v>79</v>
      </c>
      <c r="L172" s="12" t="s">
        <v>80</v>
      </c>
      <c r="M172" s="12" t="s">
        <v>81</v>
      </c>
      <c r="N172" s="12" t="s">
        <v>24</v>
      </c>
      <c r="O172" s="12" t="s">
        <v>561</v>
      </c>
      <c r="P172" s="22" t="s">
        <v>904</v>
      </c>
      <c r="Q172" s="17" t="s">
        <v>24</v>
      </c>
      <c r="R172" s="12" t="s">
        <v>45</v>
      </c>
      <c r="S172" s="12" t="s">
        <v>24</v>
      </c>
      <c r="T172" s="12" t="s">
        <v>215</v>
      </c>
      <c r="U172" s="12" t="s">
        <v>24</v>
      </c>
      <c r="V172" s="12" t="s">
        <v>24</v>
      </c>
      <c r="W172" s="12" t="s">
        <v>24</v>
      </c>
      <c r="X172" s="18">
        <v>43799</v>
      </c>
      <c r="Y172" s="3"/>
      <c r="Z172" s="3"/>
      <c r="AA172" s="3"/>
      <c r="AB172" s="3"/>
      <c r="AC172" s="3"/>
      <c r="AD172" s="3"/>
      <c r="AE172" s="3"/>
      <c r="AF172" s="3"/>
      <c r="AG172" s="3"/>
      <c r="AH172" s="3"/>
      <c r="AI172" s="3"/>
      <c r="AJ172" s="3"/>
      <c r="AK172" s="3"/>
      <c r="AL172" s="3"/>
      <c r="AM172" s="3"/>
      <c r="AN172" s="3"/>
      <c r="AO172" s="3"/>
      <c r="AP172" s="3"/>
      <c r="AQ172" s="3"/>
      <c r="AR172" s="3"/>
    </row>
    <row r="173" spans="1:44" ht="300" customHeight="1" x14ac:dyDescent="0.2">
      <c r="A173" s="19" t="s">
        <v>680</v>
      </c>
      <c r="B173" s="13" t="str">
        <f>HYPERLINK("http://portal.stf.jus.br/processos/detalhe.asp?incidente=5793394","1240154")</f>
        <v>1240154</v>
      </c>
      <c r="C173" s="32">
        <v>43749</v>
      </c>
      <c r="D173" s="12" t="s">
        <v>731</v>
      </c>
      <c r="E173" s="12" t="s">
        <v>24</v>
      </c>
      <c r="F173" s="12" t="s">
        <v>24</v>
      </c>
      <c r="G173" s="12" t="s">
        <v>732</v>
      </c>
      <c r="H173" s="12" t="s">
        <v>27</v>
      </c>
      <c r="I173" s="12" t="s">
        <v>39</v>
      </c>
      <c r="J173" s="12" t="s">
        <v>40</v>
      </c>
      <c r="K173" s="12" t="s">
        <v>79</v>
      </c>
      <c r="L173" s="12" t="s">
        <v>88</v>
      </c>
      <c r="M173" s="12" t="s">
        <v>177</v>
      </c>
      <c r="N173" s="17" t="s">
        <v>24</v>
      </c>
      <c r="O173" s="12" t="s">
        <v>733</v>
      </c>
      <c r="P173" s="27" t="s">
        <v>734</v>
      </c>
      <c r="Q173" s="17" t="s">
        <v>24</v>
      </c>
      <c r="R173" s="12" t="s">
        <v>45</v>
      </c>
      <c r="S173" s="12" t="s">
        <v>24</v>
      </c>
      <c r="T173" s="12" t="s">
        <v>24</v>
      </c>
      <c r="U173" s="12" t="s">
        <v>24</v>
      </c>
      <c r="V173" s="12" t="s">
        <v>24</v>
      </c>
      <c r="W173" s="12" t="s">
        <v>180</v>
      </c>
      <c r="X173" s="18">
        <v>43799</v>
      </c>
      <c r="Y173" s="3"/>
      <c r="Z173" s="3"/>
      <c r="AA173" s="3"/>
      <c r="AB173" s="3"/>
      <c r="AC173" s="3"/>
      <c r="AD173" s="3"/>
      <c r="AE173" s="3"/>
      <c r="AF173" s="3"/>
      <c r="AG173" s="3"/>
      <c r="AH173" s="3"/>
      <c r="AI173" s="3"/>
      <c r="AJ173" s="3"/>
      <c r="AK173" s="3"/>
      <c r="AL173" s="3"/>
      <c r="AM173" s="3"/>
      <c r="AN173" s="3"/>
      <c r="AO173" s="3"/>
      <c r="AP173" s="3"/>
      <c r="AQ173" s="3"/>
      <c r="AR173" s="3"/>
    </row>
    <row r="174" spans="1:44" ht="300" customHeight="1" x14ac:dyDescent="0.2">
      <c r="A174" s="19" t="s">
        <v>422</v>
      </c>
      <c r="B174" s="13" t="str">
        <f>HYPERLINK("http://portal.stf.jus.br/processos/detalhe.asp?incidente=5789270","1239165")</f>
        <v>1239165</v>
      </c>
      <c r="C174" s="36">
        <v>43752</v>
      </c>
      <c r="D174" s="12" t="s">
        <v>477</v>
      </c>
      <c r="E174" s="12" t="s">
        <v>24</v>
      </c>
      <c r="F174" s="12" t="s">
        <v>24</v>
      </c>
      <c r="G174" s="12" t="s">
        <v>557</v>
      </c>
      <c r="H174" s="12" t="s">
        <v>167</v>
      </c>
      <c r="I174" s="12" t="s">
        <v>39</v>
      </c>
      <c r="J174" s="12" t="s">
        <v>40</v>
      </c>
      <c r="K174" s="12" t="s">
        <v>79</v>
      </c>
      <c r="L174" s="12" t="s">
        <v>80</v>
      </c>
      <c r="M174" s="12" t="s">
        <v>81</v>
      </c>
      <c r="N174" s="12" t="s">
        <v>24</v>
      </c>
      <c r="O174" s="12" t="s">
        <v>558</v>
      </c>
      <c r="P174" s="27" t="s">
        <v>559</v>
      </c>
      <c r="Q174" s="17" t="s">
        <v>24</v>
      </c>
      <c r="R174" s="12" t="s">
        <v>45</v>
      </c>
      <c r="S174" s="12" t="s">
        <v>24</v>
      </c>
      <c r="T174" s="12" t="s">
        <v>24</v>
      </c>
      <c r="U174" s="12" t="s">
        <v>24</v>
      </c>
      <c r="V174" s="12" t="s">
        <v>24</v>
      </c>
      <c r="W174" s="12" t="s">
        <v>24</v>
      </c>
      <c r="X174" s="18">
        <v>43799</v>
      </c>
      <c r="Y174" s="3"/>
      <c r="Z174" s="3"/>
      <c r="AA174" s="3"/>
      <c r="AB174" s="3"/>
      <c r="AC174" s="3"/>
      <c r="AD174" s="3"/>
      <c r="AE174" s="3"/>
      <c r="AF174" s="3"/>
      <c r="AG174" s="3"/>
      <c r="AH174" s="3"/>
      <c r="AI174" s="3"/>
      <c r="AJ174" s="3"/>
      <c r="AK174" s="3"/>
      <c r="AL174" s="3"/>
      <c r="AM174" s="3"/>
      <c r="AN174" s="3"/>
      <c r="AO174" s="3"/>
      <c r="AP174" s="3"/>
      <c r="AQ174" s="3"/>
      <c r="AR174" s="3"/>
    </row>
    <row r="175" spans="1:44" ht="300" customHeight="1" x14ac:dyDescent="0.2">
      <c r="A175" s="19" t="s">
        <v>422</v>
      </c>
      <c r="B175" s="13" t="str">
        <f>HYPERLINK("http://portal.stf.jus.br/processos/detalhe.asp?incidente=5795458","1240722")</f>
        <v>1240722</v>
      </c>
      <c r="C175" s="36">
        <v>43753</v>
      </c>
      <c r="D175" s="12" t="s">
        <v>506</v>
      </c>
      <c r="E175" s="12" t="s">
        <v>24</v>
      </c>
      <c r="F175" s="12" t="s">
        <v>24</v>
      </c>
      <c r="G175" s="12" t="s">
        <v>507</v>
      </c>
      <c r="H175" s="12" t="s">
        <v>136</v>
      </c>
      <c r="I175" s="12" t="s">
        <v>39</v>
      </c>
      <c r="J175" s="12" t="s">
        <v>40</v>
      </c>
      <c r="K175" s="12" t="s">
        <v>79</v>
      </c>
      <c r="L175" s="12" t="s">
        <v>80</v>
      </c>
      <c r="M175" s="12" t="s">
        <v>457</v>
      </c>
      <c r="N175" s="17" t="s">
        <v>24</v>
      </c>
      <c r="O175" s="12" t="s">
        <v>508</v>
      </c>
      <c r="P175" s="22" t="s">
        <v>888</v>
      </c>
      <c r="Q175" s="17" t="s">
        <v>24</v>
      </c>
      <c r="R175" s="12" t="s">
        <v>45</v>
      </c>
      <c r="S175" s="12" t="s">
        <v>24</v>
      </c>
      <c r="T175" s="12" t="s">
        <v>215</v>
      </c>
      <c r="U175" s="12" t="s">
        <v>24</v>
      </c>
      <c r="V175" s="12" t="s">
        <v>24</v>
      </c>
      <c r="W175" s="17" t="s">
        <v>24</v>
      </c>
      <c r="X175" s="25">
        <v>43797</v>
      </c>
      <c r="Y175" s="3"/>
      <c r="Z175" s="3"/>
      <c r="AA175" s="3"/>
      <c r="AB175" s="3"/>
      <c r="AC175" s="3"/>
      <c r="AD175" s="3"/>
      <c r="AE175" s="3"/>
      <c r="AF175" s="3"/>
      <c r="AG175" s="3"/>
      <c r="AH175" s="3"/>
      <c r="AI175" s="3"/>
      <c r="AJ175" s="3"/>
      <c r="AK175" s="3"/>
      <c r="AL175" s="3"/>
      <c r="AM175" s="3"/>
      <c r="AN175" s="3"/>
      <c r="AO175" s="3"/>
      <c r="AP175" s="3"/>
      <c r="AQ175" s="3"/>
      <c r="AR175" s="3"/>
    </row>
    <row r="176" spans="1:44" ht="300" customHeight="1" x14ac:dyDescent="0.2">
      <c r="A176" s="19" t="s">
        <v>422</v>
      </c>
      <c r="B176" s="13" t="str">
        <f>HYPERLINK("http://portal.stf.jus.br/processos/detalhe.asp?incidente=5771453","1233696")</f>
        <v>1233696</v>
      </c>
      <c r="C176" s="36">
        <v>43760</v>
      </c>
      <c r="D176" s="12" t="s">
        <v>487</v>
      </c>
      <c r="E176" s="12" t="s">
        <v>24</v>
      </c>
      <c r="F176" s="12" t="s">
        <v>24</v>
      </c>
      <c r="G176" s="12" t="s">
        <v>488</v>
      </c>
      <c r="H176" s="12" t="s">
        <v>71</v>
      </c>
      <c r="I176" s="12" t="s">
        <v>39</v>
      </c>
      <c r="J176" s="12" t="s">
        <v>40</v>
      </c>
      <c r="K176" s="12" t="s">
        <v>79</v>
      </c>
      <c r="L176" s="12" t="s">
        <v>80</v>
      </c>
      <c r="M176" s="12" t="s">
        <v>81</v>
      </c>
      <c r="N176" s="17" t="s">
        <v>24</v>
      </c>
      <c r="O176" s="12" t="s">
        <v>489</v>
      </c>
      <c r="P176" s="27" t="s">
        <v>490</v>
      </c>
      <c r="Q176" s="17" t="s">
        <v>24</v>
      </c>
      <c r="R176" s="12" t="s">
        <v>45</v>
      </c>
      <c r="S176" s="12" t="s">
        <v>24</v>
      </c>
      <c r="T176" s="12" t="s">
        <v>24</v>
      </c>
      <c r="U176" s="12" t="s">
        <v>24</v>
      </c>
      <c r="V176" s="12" t="s">
        <v>24</v>
      </c>
      <c r="W176" s="17" t="s">
        <v>24</v>
      </c>
      <c r="X176" s="25">
        <v>43797</v>
      </c>
      <c r="Y176" s="3"/>
      <c r="Z176" s="3"/>
      <c r="AA176" s="3"/>
      <c r="AB176" s="3"/>
      <c r="AC176" s="3"/>
      <c r="AD176" s="3"/>
      <c r="AE176" s="3"/>
      <c r="AF176" s="3"/>
      <c r="AG176" s="3"/>
      <c r="AH176" s="3"/>
      <c r="AI176" s="3"/>
      <c r="AJ176" s="3"/>
      <c r="AK176" s="3"/>
      <c r="AL176" s="3"/>
      <c r="AM176" s="3"/>
      <c r="AN176" s="3"/>
      <c r="AO176" s="3"/>
      <c r="AP176" s="3"/>
      <c r="AQ176" s="3"/>
      <c r="AR176" s="3"/>
    </row>
    <row r="177" spans="1:44" ht="300" customHeight="1" x14ac:dyDescent="0.2">
      <c r="A177" s="19" t="s">
        <v>422</v>
      </c>
      <c r="B177" s="13" t="str">
        <f>HYPERLINK("http://portal.stf.jus.br/processos/detalhe.asp?incidente=5791405","1239645")</f>
        <v>1239645</v>
      </c>
      <c r="C177" s="36">
        <v>43760</v>
      </c>
      <c r="D177" s="12" t="s">
        <v>502</v>
      </c>
      <c r="E177" s="12" t="s">
        <v>24</v>
      </c>
      <c r="F177" s="12" t="s">
        <v>24</v>
      </c>
      <c r="G177" s="12" t="s">
        <v>503</v>
      </c>
      <c r="H177" s="12" t="s">
        <v>38</v>
      </c>
      <c r="I177" s="12" t="s">
        <v>39</v>
      </c>
      <c r="J177" s="12" t="s">
        <v>40</v>
      </c>
      <c r="K177" s="12" t="s">
        <v>79</v>
      </c>
      <c r="L177" s="12" t="s">
        <v>80</v>
      </c>
      <c r="M177" s="12" t="s">
        <v>81</v>
      </c>
      <c r="N177" s="17" t="s">
        <v>24</v>
      </c>
      <c r="O177" s="12" t="s">
        <v>504</v>
      </c>
      <c r="P177" s="27" t="s">
        <v>505</v>
      </c>
      <c r="Q177" s="17" t="s">
        <v>24</v>
      </c>
      <c r="R177" s="12" t="s">
        <v>45</v>
      </c>
      <c r="S177" s="12" t="s">
        <v>24</v>
      </c>
      <c r="T177" s="12" t="s">
        <v>24</v>
      </c>
      <c r="U177" s="12" t="s">
        <v>24</v>
      </c>
      <c r="V177" s="12" t="s">
        <v>24</v>
      </c>
      <c r="W177" s="17" t="s">
        <v>24</v>
      </c>
      <c r="X177" s="25">
        <v>43797</v>
      </c>
      <c r="Y177" s="3"/>
      <c r="Z177" s="3"/>
      <c r="AA177" s="3"/>
      <c r="AB177" s="3"/>
      <c r="AC177" s="3"/>
      <c r="AD177" s="3"/>
      <c r="AE177" s="3"/>
      <c r="AF177" s="3"/>
      <c r="AG177" s="3"/>
      <c r="AH177" s="3"/>
      <c r="AI177" s="3"/>
      <c r="AJ177" s="3"/>
      <c r="AK177" s="3"/>
      <c r="AL177" s="3"/>
      <c r="AM177" s="3"/>
      <c r="AN177" s="3"/>
      <c r="AO177" s="3"/>
      <c r="AP177" s="3"/>
      <c r="AQ177" s="3"/>
      <c r="AR177" s="3"/>
    </row>
    <row r="178" spans="1:44" ht="300" customHeight="1" x14ac:dyDescent="0.2">
      <c r="A178" s="19" t="s">
        <v>422</v>
      </c>
      <c r="B178" s="13" t="str">
        <f>HYPERLINK("http://portal.stf.jus.br/processos/detalhe.asp?incidente=5799569","1241761")</f>
        <v>1241761</v>
      </c>
      <c r="C178" s="36">
        <v>43762</v>
      </c>
      <c r="D178" s="12" t="s">
        <v>509</v>
      </c>
      <c r="E178" s="12" t="s">
        <v>24</v>
      </c>
      <c r="F178" s="12" t="s">
        <v>24</v>
      </c>
      <c r="G178" s="12" t="s">
        <v>510</v>
      </c>
      <c r="H178" s="12" t="s">
        <v>466</v>
      </c>
      <c r="I178" s="12" t="s">
        <v>39</v>
      </c>
      <c r="J178" s="12" t="s">
        <v>40</v>
      </c>
      <c r="K178" s="12" t="s">
        <v>79</v>
      </c>
      <c r="L178" s="12" t="s">
        <v>511</v>
      </c>
      <c r="M178" s="12" t="s">
        <v>457</v>
      </c>
      <c r="N178" s="17" t="s">
        <v>24</v>
      </c>
      <c r="O178" s="12" t="s">
        <v>512</v>
      </c>
      <c r="P178" s="27" t="s">
        <v>513</v>
      </c>
      <c r="Q178" s="17" t="s">
        <v>24</v>
      </c>
      <c r="R178" s="12" t="s">
        <v>45</v>
      </c>
      <c r="S178" s="12" t="s">
        <v>24</v>
      </c>
      <c r="T178" s="12" t="s">
        <v>24</v>
      </c>
      <c r="U178" s="12" t="s">
        <v>24</v>
      </c>
      <c r="V178" s="12" t="s">
        <v>24</v>
      </c>
      <c r="W178" s="17" t="s">
        <v>180</v>
      </c>
      <c r="X178" s="25">
        <v>43797</v>
      </c>
      <c r="Y178" s="3"/>
      <c r="Z178" s="3"/>
      <c r="AA178" s="3"/>
      <c r="AB178" s="3"/>
      <c r="AC178" s="3"/>
      <c r="AD178" s="3"/>
      <c r="AE178" s="3"/>
      <c r="AF178" s="3"/>
      <c r="AG178" s="3"/>
      <c r="AH178" s="3"/>
      <c r="AI178" s="3"/>
      <c r="AJ178" s="3"/>
      <c r="AK178" s="3"/>
      <c r="AL178" s="3"/>
      <c r="AM178" s="3"/>
      <c r="AN178" s="3"/>
      <c r="AO178" s="3"/>
      <c r="AP178" s="3"/>
      <c r="AQ178" s="3"/>
      <c r="AR178" s="3"/>
    </row>
    <row r="179" spans="1:44" ht="300" customHeight="1" x14ac:dyDescent="0.2">
      <c r="A179" s="19" t="s">
        <v>680</v>
      </c>
      <c r="B179" s="13" t="str">
        <f>HYPERLINK("http://portal.stf.jus.br/processos/detalhe.asp?incidente=5801268","1242187")</f>
        <v>1242187</v>
      </c>
      <c r="C179" s="32">
        <v>43763</v>
      </c>
      <c r="D179" s="12" t="s">
        <v>759</v>
      </c>
      <c r="E179" s="12" t="s">
        <v>24</v>
      </c>
      <c r="F179" s="12" t="s">
        <v>24</v>
      </c>
      <c r="G179" s="12" t="s">
        <v>760</v>
      </c>
      <c r="H179" s="12" t="s">
        <v>38</v>
      </c>
      <c r="I179" s="12" t="s">
        <v>39</v>
      </c>
      <c r="J179" s="12" t="s">
        <v>40</v>
      </c>
      <c r="K179" s="12" t="s">
        <v>79</v>
      </c>
      <c r="L179" s="12" t="s">
        <v>80</v>
      </c>
      <c r="M179" s="12" t="s">
        <v>81</v>
      </c>
      <c r="N179" s="12" t="s">
        <v>24</v>
      </c>
      <c r="O179" s="12" t="s">
        <v>556</v>
      </c>
      <c r="P179" s="27" t="s">
        <v>761</v>
      </c>
      <c r="Q179" s="17" t="s">
        <v>24</v>
      </c>
      <c r="R179" s="12" t="s">
        <v>45</v>
      </c>
      <c r="S179" s="12" t="s">
        <v>24</v>
      </c>
      <c r="T179" s="12" t="s">
        <v>24</v>
      </c>
      <c r="U179" s="12" t="s">
        <v>24</v>
      </c>
      <c r="V179" s="12" t="s">
        <v>24</v>
      </c>
      <c r="W179" s="12" t="s">
        <v>24</v>
      </c>
      <c r="X179" s="18">
        <v>43799</v>
      </c>
      <c r="Y179" s="3"/>
      <c r="Z179" s="3"/>
      <c r="AA179" s="3"/>
      <c r="AB179" s="3"/>
      <c r="AC179" s="3"/>
      <c r="AD179" s="3"/>
      <c r="AE179" s="3"/>
      <c r="AF179" s="3"/>
      <c r="AG179" s="3"/>
      <c r="AH179" s="3"/>
      <c r="AI179" s="3"/>
      <c r="AJ179" s="3"/>
      <c r="AK179" s="3"/>
      <c r="AL179" s="3"/>
      <c r="AM179" s="3"/>
      <c r="AN179" s="3"/>
      <c r="AO179" s="3"/>
      <c r="AP179" s="3"/>
      <c r="AQ179" s="3"/>
      <c r="AR179" s="3"/>
    </row>
    <row r="180" spans="1:44" ht="300" customHeight="1" x14ac:dyDescent="0.2">
      <c r="A180" s="19" t="s">
        <v>422</v>
      </c>
      <c r="B180" s="13" t="str">
        <f>HYPERLINK("http://portal.stf.jus.br/processos/detalhe.asp?incidente=5775294","1234838")</f>
        <v>1234838</v>
      </c>
      <c r="C180" s="36">
        <v>43767</v>
      </c>
      <c r="D180" s="12" t="s">
        <v>491</v>
      </c>
      <c r="E180" s="12" t="s">
        <v>24</v>
      </c>
      <c r="F180" s="12" t="s">
        <v>24</v>
      </c>
      <c r="G180" s="12" t="s">
        <v>492</v>
      </c>
      <c r="H180" s="12" t="s">
        <v>466</v>
      </c>
      <c r="I180" s="12" t="s">
        <v>39</v>
      </c>
      <c r="J180" s="12" t="s">
        <v>40</v>
      </c>
      <c r="K180" s="12" t="s">
        <v>79</v>
      </c>
      <c r="L180" s="12" t="s">
        <v>80</v>
      </c>
      <c r="M180" s="12" t="s">
        <v>81</v>
      </c>
      <c r="N180" s="17" t="s">
        <v>24</v>
      </c>
      <c r="O180" s="12" t="s">
        <v>288</v>
      </c>
      <c r="P180" s="27" t="s">
        <v>493</v>
      </c>
      <c r="Q180" s="17" t="s">
        <v>24</v>
      </c>
      <c r="R180" s="12" t="s">
        <v>45</v>
      </c>
      <c r="S180" s="12" t="s">
        <v>24</v>
      </c>
      <c r="T180" s="12" t="s">
        <v>24</v>
      </c>
      <c r="U180" s="12" t="s">
        <v>24</v>
      </c>
      <c r="V180" s="12" t="s">
        <v>24</v>
      </c>
      <c r="W180" s="17" t="s">
        <v>24</v>
      </c>
      <c r="X180" s="25">
        <v>43797</v>
      </c>
      <c r="Y180" s="3"/>
      <c r="Z180" s="3"/>
      <c r="AA180" s="3"/>
      <c r="AB180" s="3"/>
      <c r="AC180" s="3"/>
      <c r="AD180" s="3"/>
      <c r="AE180" s="3"/>
      <c r="AF180" s="3"/>
      <c r="AG180" s="3"/>
      <c r="AH180" s="3"/>
      <c r="AI180" s="3"/>
      <c r="AJ180" s="3"/>
      <c r="AK180" s="3"/>
      <c r="AL180" s="3"/>
      <c r="AM180" s="3"/>
      <c r="AN180" s="3"/>
      <c r="AO180" s="3"/>
      <c r="AP180" s="3"/>
      <c r="AQ180" s="3"/>
      <c r="AR180" s="3"/>
    </row>
    <row r="181" spans="1:44" ht="300" customHeight="1" x14ac:dyDescent="0.2">
      <c r="A181" s="19" t="s">
        <v>602</v>
      </c>
      <c r="B181" s="13" t="str">
        <f>HYPERLINK("http://portal.stf.jus.br/processos/detalhe.asp?incidente=5807498","8481")</f>
        <v>8481</v>
      </c>
      <c r="C181" s="21">
        <v>43773</v>
      </c>
      <c r="D181" s="12" t="s">
        <v>610</v>
      </c>
      <c r="E181" s="12" t="s">
        <v>24</v>
      </c>
      <c r="F181" s="12" t="s">
        <v>24</v>
      </c>
      <c r="G181" s="12" t="s">
        <v>611</v>
      </c>
      <c r="H181" s="12" t="s">
        <v>205</v>
      </c>
      <c r="I181" s="12" t="s">
        <v>39</v>
      </c>
      <c r="J181" s="12" t="s">
        <v>605</v>
      </c>
      <c r="K181" s="12" t="s">
        <v>606</v>
      </c>
      <c r="L181" s="12" t="s">
        <v>612</v>
      </c>
      <c r="M181" s="12" t="s">
        <v>608</v>
      </c>
      <c r="N181" s="12" t="s">
        <v>24</v>
      </c>
      <c r="O181" s="12" t="s">
        <v>613</v>
      </c>
      <c r="P181" s="16" t="s">
        <v>911</v>
      </c>
      <c r="Q181" s="17" t="s">
        <v>24</v>
      </c>
      <c r="R181" s="17" t="s">
        <v>45</v>
      </c>
      <c r="S181" s="17" t="s">
        <v>24</v>
      </c>
      <c r="T181" s="12" t="s">
        <v>24</v>
      </c>
      <c r="U181" s="12" t="s">
        <v>24</v>
      </c>
      <c r="V181" s="12" t="s">
        <v>24</v>
      </c>
      <c r="W181" s="12" t="s">
        <v>614</v>
      </c>
      <c r="X181" s="25">
        <v>43797</v>
      </c>
      <c r="Y181" s="3"/>
      <c r="Z181" s="3"/>
      <c r="AA181" s="3"/>
      <c r="AB181" s="3"/>
      <c r="AC181" s="3"/>
      <c r="AD181" s="3"/>
      <c r="AE181" s="3"/>
      <c r="AF181" s="3"/>
      <c r="AG181" s="3"/>
      <c r="AH181" s="3"/>
      <c r="AI181" s="3"/>
      <c r="AJ181" s="3"/>
      <c r="AK181" s="3"/>
      <c r="AL181" s="3"/>
      <c r="AM181" s="3"/>
      <c r="AN181" s="3"/>
      <c r="AO181" s="3"/>
      <c r="AP181" s="3"/>
      <c r="AQ181" s="3"/>
      <c r="AR181" s="3"/>
    </row>
    <row r="182" spans="1:44" ht="300" customHeight="1" x14ac:dyDescent="0.2">
      <c r="A182" s="19" t="s">
        <v>624</v>
      </c>
      <c r="B182" s="13" t="str">
        <f>HYPERLINK("http://portal.stf.jus.br/processos/detalhe.asp?incidente=5808997","37853")</f>
        <v>37853</v>
      </c>
      <c r="C182" s="21">
        <v>43775</v>
      </c>
      <c r="D182" s="12" t="s">
        <v>634</v>
      </c>
      <c r="E182" s="12" t="s">
        <v>24</v>
      </c>
      <c r="F182" s="12" t="s">
        <v>24</v>
      </c>
      <c r="G182" s="12" t="s">
        <v>635</v>
      </c>
      <c r="H182" s="12" t="s">
        <v>167</v>
      </c>
      <c r="I182" s="12" t="s">
        <v>39</v>
      </c>
      <c r="J182" s="12" t="s">
        <v>40</v>
      </c>
      <c r="K182" s="12" t="s">
        <v>79</v>
      </c>
      <c r="L182" s="12" t="s">
        <v>80</v>
      </c>
      <c r="M182" s="12" t="s">
        <v>81</v>
      </c>
      <c r="N182" s="17" t="s">
        <v>24</v>
      </c>
      <c r="O182" s="12" t="s">
        <v>636</v>
      </c>
      <c r="P182" s="16" t="s">
        <v>916</v>
      </c>
      <c r="Q182" s="17" t="s">
        <v>24</v>
      </c>
      <c r="R182" s="12" t="s">
        <v>45</v>
      </c>
      <c r="S182" s="12" t="s">
        <v>24</v>
      </c>
      <c r="T182" s="12" t="s">
        <v>215</v>
      </c>
      <c r="U182" s="12" t="s">
        <v>24</v>
      </c>
      <c r="V182" s="12" t="s">
        <v>24</v>
      </c>
      <c r="W182" s="17" t="s">
        <v>24</v>
      </c>
      <c r="X182" s="25">
        <v>43797</v>
      </c>
      <c r="Y182" s="3"/>
      <c r="Z182" s="3"/>
      <c r="AA182" s="3"/>
      <c r="AB182" s="3"/>
      <c r="AC182" s="3"/>
      <c r="AD182" s="3"/>
      <c r="AE182" s="3"/>
      <c r="AF182" s="3"/>
      <c r="AG182" s="3"/>
      <c r="AH182" s="3"/>
      <c r="AI182" s="3"/>
      <c r="AJ182" s="3"/>
      <c r="AK182" s="3"/>
      <c r="AL182" s="3"/>
      <c r="AM182" s="3"/>
      <c r="AN182" s="3"/>
      <c r="AO182" s="3"/>
      <c r="AP182" s="3"/>
      <c r="AQ182" s="3"/>
      <c r="AR182" s="3"/>
    </row>
    <row r="183" spans="1:44" x14ac:dyDescent="0.2">
      <c r="A183" s="3"/>
      <c r="B183" s="3"/>
      <c r="C183" s="2"/>
      <c r="D183" s="2"/>
      <c r="E183" s="2"/>
      <c r="F183" s="2"/>
      <c r="G183" s="2"/>
      <c r="H183" s="2"/>
      <c r="I183" s="2"/>
      <c r="J183" s="2"/>
      <c r="K183" s="2"/>
      <c r="L183" s="2"/>
      <c r="M183" s="2"/>
      <c r="N183" s="3"/>
      <c r="O183" s="4"/>
      <c r="P183" s="9"/>
      <c r="Q183" s="3"/>
      <c r="R183" s="2"/>
      <c r="S183" s="3"/>
      <c r="T183" s="2"/>
      <c r="U183" s="4"/>
      <c r="V183" s="4"/>
      <c r="W183" s="3"/>
      <c r="X183" s="3"/>
      <c r="Y183" s="3"/>
      <c r="Z183" s="3"/>
      <c r="AA183" s="3"/>
      <c r="AB183" s="3"/>
      <c r="AC183" s="3"/>
      <c r="AD183" s="3"/>
      <c r="AE183" s="3"/>
      <c r="AF183" s="3"/>
      <c r="AG183" s="3"/>
      <c r="AH183" s="3"/>
      <c r="AI183" s="3"/>
      <c r="AJ183" s="3"/>
      <c r="AK183" s="3"/>
      <c r="AL183" s="3"/>
      <c r="AM183" s="3"/>
      <c r="AN183" s="3"/>
      <c r="AO183" s="3"/>
      <c r="AP183" s="3"/>
      <c r="AQ183" s="3"/>
      <c r="AR183" s="3"/>
    </row>
    <row r="184" spans="1:44" x14ac:dyDescent="0.2">
      <c r="A184" s="3"/>
      <c r="B184" s="3"/>
      <c r="C184" s="2"/>
      <c r="D184" s="2"/>
      <c r="E184" s="2"/>
      <c r="F184" s="2"/>
      <c r="G184" s="2"/>
      <c r="H184" s="2"/>
      <c r="I184" s="2"/>
      <c r="J184" s="2"/>
      <c r="K184" s="2"/>
      <c r="L184" s="2"/>
      <c r="M184" s="2"/>
      <c r="N184" s="3"/>
      <c r="O184" s="4"/>
      <c r="P184" s="4"/>
      <c r="Q184" s="3"/>
      <c r="R184" s="2"/>
      <c r="S184" s="3"/>
      <c r="T184" s="2"/>
      <c r="U184" s="4"/>
      <c r="V184" s="4"/>
      <c r="W184" s="3"/>
      <c r="X184" s="3"/>
      <c r="Y184" s="3"/>
      <c r="Z184" s="3"/>
      <c r="AA184" s="3"/>
      <c r="AB184" s="3"/>
      <c r="AC184" s="3"/>
      <c r="AD184" s="3"/>
      <c r="AE184" s="3"/>
      <c r="AF184" s="3"/>
      <c r="AG184" s="3"/>
      <c r="AH184" s="3"/>
      <c r="AI184" s="3"/>
      <c r="AJ184" s="3"/>
      <c r="AK184" s="3"/>
      <c r="AL184" s="3"/>
      <c r="AM184" s="3"/>
      <c r="AN184" s="3"/>
      <c r="AO184" s="3"/>
      <c r="AP184" s="3"/>
      <c r="AQ184" s="3"/>
      <c r="AR184" s="3"/>
    </row>
    <row r="185" spans="1:44" x14ac:dyDescent="0.2">
      <c r="A185" s="3"/>
      <c r="B185" s="3"/>
      <c r="C185" s="2"/>
      <c r="D185" s="2"/>
      <c r="E185" s="2"/>
      <c r="F185" s="2"/>
      <c r="G185" s="2"/>
      <c r="H185" s="2"/>
      <c r="I185" s="2"/>
      <c r="J185" s="2"/>
      <c r="K185" s="2"/>
      <c r="L185" s="2"/>
      <c r="M185" s="2"/>
      <c r="N185" s="3"/>
      <c r="O185" s="4"/>
      <c r="P185" s="4"/>
      <c r="Q185" s="3"/>
      <c r="R185" s="2"/>
      <c r="S185" s="3"/>
      <c r="T185" s="2"/>
      <c r="U185" s="4"/>
      <c r="V185" s="4"/>
      <c r="W185" s="3"/>
      <c r="X185" s="3"/>
      <c r="Y185" s="3"/>
      <c r="Z185" s="3"/>
      <c r="AA185" s="3"/>
      <c r="AB185" s="3"/>
      <c r="AC185" s="3"/>
      <c r="AD185" s="3"/>
      <c r="AE185" s="3"/>
      <c r="AF185" s="3"/>
      <c r="AG185" s="3"/>
      <c r="AH185" s="3"/>
      <c r="AI185" s="3"/>
      <c r="AJ185" s="3"/>
      <c r="AK185" s="3"/>
      <c r="AL185" s="3"/>
      <c r="AM185" s="3"/>
      <c r="AN185" s="3"/>
      <c r="AO185" s="3"/>
      <c r="AP185" s="3"/>
      <c r="AQ185" s="3"/>
      <c r="AR185" s="3"/>
    </row>
    <row r="186" spans="1:44" x14ac:dyDescent="0.2">
      <c r="A186" s="3"/>
      <c r="B186" s="3"/>
      <c r="C186" s="2"/>
      <c r="D186" s="2"/>
      <c r="E186" s="2"/>
      <c r="F186" s="2"/>
      <c r="G186" s="2"/>
      <c r="H186" s="2"/>
      <c r="I186" s="2"/>
      <c r="J186" s="2"/>
      <c r="K186" s="2"/>
      <c r="L186" s="2"/>
      <c r="M186" s="2"/>
      <c r="N186" s="3"/>
      <c r="O186" s="4"/>
      <c r="P186" s="4"/>
      <c r="Q186" s="3"/>
      <c r="R186" s="2"/>
      <c r="S186" s="3"/>
      <c r="T186" s="2"/>
      <c r="U186" s="4"/>
      <c r="V186" s="4"/>
      <c r="W186" s="3"/>
      <c r="X186" s="3"/>
      <c r="Y186" s="3"/>
      <c r="Z186" s="3"/>
      <c r="AA186" s="3"/>
      <c r="AB186" s="3"/>
      <c r="AC186" s="3"/>
      <c r="AD186" s="3"/>
      <c r="AE186" s="3"/>
      <c r="AF186" s="3"/>
      <c r="AG186" s="3"/>
      <c r="AH186" s="3"/>
      <c r="AI186" s="3"/>
      <c r="AJ186" s="3"/>
      <c r="AK186" s="3"/>
      <c r="AL186" s="3"/>
      <c r="AM186" s="3"/>
      <c r="AN186" s="3"/>
      <c r="AO186" s="3"/>
      <c r="AP186" s="3"/>
      <c r="AQ186" s="3"/>
      <c r="AR186" s="3"/>
    </row>
    <row r="187" spans="1:44" x14ac:dyDescent="0.2">
      <c r="A187" s="3"/>
      <c r="B187" s="3"/>
      <c r="C187" s="2"/>
      <c r="D187" s="2"/>
      <c r="E187" s="2"/>
      <c r="F187" s="2"/>
      <c r="G187" s="2"/>
      <c r="H187" s="2"/>
      <c r="I187" s="2"/>
      <c r="J187" s="2"/>
      <c r="K187" s="2"/>
      <c r="L187" s="2"/>
      <c r="M187" s="2"/>
      <c r="N187" s="3"/>
      <c r="O187" s="4"/>
      <c r="P187" s="4"/>
      <c r="Q187" s="3"/>
      <c r="R187" s="2"/>
      <c r="S187" s="3"/>
      <c r="T187" s="2"/>
      <c r="U187" s="4"/>
      <c r="V187" s="4"/>
      <c r="W187" s="3"/>
      <c r="X187" s="3"/>
      <c r="Y187" s="3"/>
      <c r="Z187" s="3"/>
      <c r="AA187" s="3"/>
      <c r="AB187" s="3"/>
      <c r="AC187" s="3"/>
      <c r="AD187" s="3"/>
      <c r="AE187" s="3"/>
      <c r="AF187" s="3"/>
      <c r="AG187" s="3"/>
      <c r="AH187" s="3"/>
      <c r="AI187" s="3"/>
      <c r="AJ187" s="3"/>
      <c r="AK187" s="3"/>
      <c r="AL187" s="3"/>
      <c r="AM187" s="3"/>
      <c r="AN187" s="3"/>
      <c r="AO187" s="3"/>
      <c r="AP187" s="3"/>
      <c r="AQ187" s="3"/>
      <c r="AR187" s="3"/>
    </row>
    <row r="188" spans="1:44" x14ac:dyDescent="0.2">
      <c r="A188" s="3"/>
      <c r="B188" s="3"/>
      <c r="C188" s="2"/>
      <c r="D188" s="2"/>
      <c r="E188" s="2"/>
      <c r="F188" s="2"/>
      <c r="G188" s="2"/>
      <c r="H188" s="2"/>
      <c r="I188" s="2"/>
      <c r="J188" s="2"/>
      <c r="K188" s="2"/>
      <c r="L188" s="2"/>
      <c r="M188" s="2"/>
      <c r="N188" s="3"/>
      <c r="O188" s="4"/>
      <c r="P188" s="4"/>
      <c r="Q188" s="3"/>
      <c r="R188" s="2"/>
      <c r="S188" s="3"/>
      <c r="T188" s="2"/>
      <c r="U188" s="4"/>
      <c r="V188" s="4"/>
      <c r="W188" s="3"/>
      <c r="X188" s="3"/>
      <c r="Y188" s="3"/>
      <c r="Z188" s="3"/>
      <c r="AA188" s="3"/>
      <c r="AB188" s="3"/>
      <c r="AC188" s="3"/>
      <c r="AD188" s="3"/>
      <c r="AE188" s="3"/>
      <c r="AF188" s="3"/>
      <c r="AG188" s="3"/>
      <c r="AH188" s="3"/>
      <c r="AI188" s="3"/>
      <c r="AJ188" s="3"/>
      <c r="AK188" s="3"/>
      <c r="AL188" s="3"/>
      <c r="AM188" s="3"/>
      <c r="AN188" s="3"/>
      <c r="AO188" s="3"/>
      <c r="AP188" s="3"/>
      <c r="AQ188" s="3"/>
      <c r="AR188" s="3"/>
    </row>
    <row r="189" spans="1:44" x14ac:dyDescent="0.2">
      <c r="A189" s="3"/>
      <c r="B189" s="3"/>
      <c r="C189" s="2"/>
      <c r="D189" s="2"/>
      <c r="E189" s="2"/>
      <c r="F189" s="2"/>
      <c r="G189" s="2"/>
      <c r="H189" s="2"/>
      <c r="I189" s="2"/>
      <c r="J189" s="2"/>
      <c r="K189" s="2"/>
      <c r="L189" s="2"/>
      <c r="M189" s="2"/>
      <c r="N189" s="3"/>
      <c r="O189" s="4"/>
      <c r="P189" s="4"/>
      <c r="Q189" s="3"/>
      <c r="R189" s="2"/>
      <c r="S189" s="3"/>
      <c r="T189" s="2"/>
      <c r="U189" s="4"/>
      <c r="V189" s="4"/>
      <c r="W189" s="3"/>
      <c r="X189" s="3"/>
      <c r="Y189" s="3"/>
      <c r="Z189" s="3"/>
      <c r="AA189" s="3"/>
      <c r="AB189" s="3"/>
      <c r="AC189" s="3"/>
      <c r="AD189" s="3"/>
      <c r="AE189" s="3"/>
      <c r="AF189" s="3"/>
      <c r="AG189" s="3"/>
      <c r="AH189" s="3"/>
      <c r="AI189" s="3"/>
      <c r="AJ189" s="3"/>
      <c r="AK189" s="3"/>
      <c r="AL189" s="3"/>
      <c r="AM189" s="3"/>
      <c r="AN189" s="3"/>
      <c r="AO189" s="3"/>
      <c r="AP189" s="3"/>
      <c r="AQ189" s="3"/>
      <c r="AR189" s="3"/>
    </row>
    <row r="190" spans="1:44" x14ac:dyDescent="0.2">
      <c r="A190" s="3"/>
      <c r="B190" s="3"/>
      <c r="C190" s="2"/>
      <c r="D190" s="2"/>
      <c r="E190" s="2"/>
      <c r="F190" s="2"/>
      <c r="G190" s="2"/>
      <c r="H190" s="2"/>
      <c r="I190" s="2"/>
      <c r="J190" s="2"/>
      <c r="K190" s="2"/>
      <c r="L190" s="2"/>
      <c r="M190" s="2"/>
      <c r="N190" s="3"/>
      <c r="O190" s="4"/>
      <c r="P190" s="4"/>
      <c r="Q190" s="3"/>
      <c r="R190" s="2"/>
      <c r="S190" s="3"/>
      <c r="T190" s="2"/>
      <c r="U190" s="4"/>
      <c r="V190" s="4"/>
      <c r="W190" s="3"/>
      <c r="X190" s="3"/>
      <c r="Y190" s="3"/>
      <c r="Z190" s="3"/>
      <c r="AA190" s="3"/>
      <c r="AB190" s="3"/>
      <c r="AC190" s="3"/>
      <c r="AD190" s="3"/>
      <c r="AE190" s="3"/>
      <c r="AF190" s="3"/>
      <c r="AG190" s="3"/>
      <c r="AH190" s="3"/>
      <c r="AI190" s="3"/>
      <c r="AJ190" s="3"/>
      <c r="AK190" s="3"/>
      <c r="AL190" s="3"/>
      <c r="AM190" s="3"/>
      <c r="AN190" s="3"/>
      <c r="AO190" s="3"/>
      <c r="AP190" s="3"/>
      <c r="AQ190" s="3"/>
      <c r="AR190" s="3"/>
    </row>
    <row r="191" spans="1:44" x14ac:dyDescent="0.2">
      <c r="A191" s="3"/>
      <c r="B191" s="3"/>
      <c r="C191" s="2"/>
      <c r="D191" s="2"/>
      <c r="E191" s="2"/>
      <c r="F191" s="2"/>
      <c r="G191" s="2"/>
      <c r="H191" s="2"/>
      <c r="I191" s="2"/>
      <c r="J191" s="2"/>
      <c r="K191" s="2"/>
      <c r="L191" s="2"/>
      <c r="M191" s="2"/>
      <c r="N191" s="3"/>
      <c r="O191" s="4"/>
      <c r="P191" s="4"/>
      <c r="Q191" s="3"/>
      <c r="R191" s="2"/>
      <c r="S191" s="3"/>
      <c r="T191" s="2"/>
      <c r="U191" s="4"/>
      <c r="V191" s="4"/>
      <c r="W191" s="3"/>
      <c r="X191" s="3"/>
      <c r="Y191" s="3"/>
      <c r="Z191" s="3"/>
      <c r="AA191" s="3"/>
      <c r="AB191" s="3"/>
      <c r="AC191" s="3"/>
      <c r="AD191" s="3"/>
      <c r="AE191" s="3"/>
      <c r="AF191" s="3"/>
      <c r="AG191" s="3"/>
      <c r="AH191" s="3"/>
      <c r="AI191" s="3"/>
      <c r="AJ191" s="3"/>
      <c r="AK191" s="3"/>
      <c r="AL191" s="3"/>
      <c r="AM191" s="3"/>
      <c r="AN191" s="3"/>
      <c r="AO191" s="3"/>
      <c r="AP191" s="3"/>
      <c r="AQ191" s="3"/>
      <c r="AR191" s="3"/>
    </row>
    <row r="192" spans="1:44" x14ac:dyDescent="0.2">
      <c r="A192" s="3"/>
      <c r="B192" s="3"/>
      <c r="C192" s="2"/>
      <c r="D192" s="2"/>
      <c r="E192" s="2"/>
      <c r="F192" s="2"/>
      <c r="G192" s="2"/>
      <c r="H192" s="2"/>
      <c r="I192" s="2"/>
      <c r="J192" s="2"/>
      <c r="K192" s="2"/>
      <c r="L192" s="2"/>
      <c r="M192" s="2"/>
      <c r="N192" s="3"/>
      <c r="O192" s="4"/>
      <c r="P192" s="4"/>
      <c r="Q192" s="3"/>
      <c r="R192" s="2"/>
      <c r="S192" s="3"/>
      <c r="T192" s="2"/>
      <c r="U192" s="4"/>
      <c r="V192" s="4"/>
      <c r="W192" s="3"/>
      <c r="X192" s="3"/>
      <c r="Y192" s="3"/>
      <c r="Z192" s="3"/>
      <c r="AA192" s="3"/>
      <c r="AB192" s="3"/>
      <c r="AC192" s="3"/>
      <c r="AD192" s="3"/>
      <c r="AE192" s="3"/>
      <c r="AF192" s="3"/>
      <c r="AG192" s="3"/>
      <c r="AH192" s="3"/>
      <c r="AI192" s="3"/>
      <c r="AJ192" s="3"/>
      <c r="AK192" s="3"/>
      <c r="AL192" s="3"/>
      <c r="AM192" s="3"/>
      <c r="AN192" s="3"/>
      <c r="AO192" s="3"/>
      <c r="AP192" s="3"/>
      <c r="AQ192" s="3"/>
      <c r="AR192" s="3"/>
    </row>
    <row r="193" spans="1:44" x14ac:dyDescent="0.2">
      <c r="A193" s="3"/>
      <c r="B193" s="3"/>
      <c r="C193" s="2"/>
      <c r="D193" s="2"/>
      <c r="E193" s="2"/>
      <c r="F193" s="2"/>
      <c r="G193" s="2"/>
      <c r="H193" s="2"/>
      <c r="I193" s="2"/>
      <c r="J193" s="2"/>
      <c r="K193" s="2"/>
      <c r="L193" s="2"/>
      <c r="M193" s="2"/>
      <c r="N193" s="3"/>
      <c r="O193" s="4"/>
      <c r="P193" s="4"/>
      <c r="Q193" s="3"/>
      <c r="R193" s="2"/>
      <c r="S193" s="3"/>
      <c r="T193" s="2"/>
      <c r="U193" s="4"/>
      <c r="V193" s="4"/>
      <c r="W193" s="3"/>
      <c r="X193" s="3"/>
      <c r="Y193" s="3"/>
      <c r="Z193" s="3"/>
      <c r="AA193" s="3"/>
      <c r="AB193" s="3"/>
      <c r="AC193" s="3"/>
      <c r="AD193" s="3"/>
      <c r="AE193" s="3"/>
      <c r="AF193" s="3"/>
      <c r="AG193" s="3"/>
      <c r="AH193" s="3"/>
      <c r="AI193" s="3"/>
      <c r="AJ193" s="3"/>
      <c r="AK193" s="3"/>
      <c r="AL193" s="3"/>
      <c r="AM193" s="3"/>
      <c r="AN193" s="3"/>
      <c r="AO193" s="3"/>
      <c r="AP193" s="3"/>
      <c r="AQ193" s="3"/>
      <c r="AR193" s="3"/>
    </row>
    <row r="194" spans="1:44" x14ac:dyDescent="0.2">
      <c r="A194" s="3"/>
      <c r="B194" s="3"/>
      <c r="C194" s="2"/>
      <c r="D194" s="2"/>
      <c r="E194" s="2"/>
      <c r="F194" s="2"/>
      <c r="G194" s="2"/>
      <c r="H194" s="2"/>
      <c r="I194" s="2"/>
      <c r="J194" s="2"/>
      <c r="K194" s="2"/>
      <c r="L194" s="2"/>
      <c r="M194" s="2"/>
      <c r="N194" s="3"/>
      <c r="O194" s="4"/>
      <c r="P194" s="4"/>
      <c r="Q194" s="3"/>
      <c r="R194" s="2"/>
      <c r="S194" s="3"/>
      <c r="T194" s="2"/>
      <c r="U194" s="4"/>
      <c r="V194" s="4"/>
      <c r="W194" s="3"/>
      <c r="X194" s="3"/>
      <c r="Y194" s="3"/>
      <c r="Z194" s="3"/>
      <c r="AA194" s="3"/>
      <c r="AB194" s="3"/>
      <c r="AC194" s="3"/>
      <c r="AD194" s="3"/>
      <c r="AE194" s="3"/>
      <c r="AF194" s="3"/>
      <c r="AG194" s="3"/>
      <c r="AH194" s="3"/>
      <c r="AI194" s="3"/>
      <c r="AJ194" s="3"/>
      <c r="AK194" s="3"/>
      <c r="AL194" s="3"/>
      <c r="AM194" s="3"/>
      <c r="AN194" s="3"/>
      <c r="AO194" s="3"/>
      <c r="AP194" s="3"/>
      <c r="AQ194" s="3"/>
      <c r="AR194" s="3"/>
    </row>
    <row r="195" spans="1:44" x14ac:dyDescent="0.2">
      <c r="A195" s="3"/>
      <c r="B195" s="3"/>
      <c r="C195" s="2"/>
      <c r="D195" s="2"/>
      <c r="E195" s="2"/>
      <c r="F195" s="2"/>
      <c r="G195" s="2"/>
      <c r="H195" s="2"/>
      <c r="I195" s="2"/>
      <c r="J195" s="2"/>
      <c r="K195" s="2"/>
      <c r="L195" s="2"/>
      <c r="M195" s="2"/>
      <c r="N195" s="3"/>
      <c r="O195" s="4"/>
      <c r="P195" s="4"/>
      <c r="Q195" s="3"/>
      <c r="R195" s="2"/>
      <c r="S195" s="3"/>
      <c r="T195" s="2"/>
      <c r="U195" s="4"/>
      <c r="V195" s="4"/>
      <c r="W195" s="3"/>
      <c r="X195" s="3"/>
      <c r="Y195" s="3"/>
      <c r="Z195" s="3"/>
      <c r="AA195" s="3"/>
      <c r="AB195" s="3"/>
      <c r="AC195" s="3"/>
      <c r="AD195" s="3"/>
      <c r="AE195" s="3"/>
      <c r="AF195" s="3"/>
      <c r="AG195" s="3"/>
      <c r="AH195" s="3"/>
      <c r="AI195" s="3"/>
      <c r="AJ195" s="3"/>
      <c r="AK195" s="3"/>
      <c r="AL195" s="3"/>
      <c r="AM195" s="3"/>
      <c r="AN195" s="3"/>
      <c r="AO195" s="3"/>
      <c r="AP195" s="3"/>
      <c r="AQ195" s="3"/>
      <c r="AR195" s="3"/>
    </row>
    <row r="196" spans="1:44" x14ac:dyDescent="0.2">
      <c r="A196" s="3"/>
      <c r="B196" s="3"/>
      <c r="C196" s="2"/>
      <c r="D196" s="2"/>
      <c r="E196" s="2"/>
      <c r="F196" s="2"/>
      <c r="G196" s="2"/>
      <c r="H196" s="2"/>
      <c r="I196" s="2"/>
      <c r="J196" s="2"/>
      <c r="K196" s="2"/>
      <c r="L196" s="2"/>
      <c r="M196" s="2"/>
      <c r="N196" s="3"/>
      <c r="O196" s="4"/>
      <c r="P196" s="4"/>
      <c r="Q196" s="3"/>
      <c r="R196" s="2"/>
      <c r="S196" s="3"/>
      <c r="T196" s="2"/>
      <c r="U196" s="4"/>
      <c r="V196" s="4"/>
      <c r="W196" s="3"/>
      <c r="X196" s="3"/>
      <c r="Y196" s="3"/>
      <c r="Z196" s="3"/>
      <c r="AA196" s="3"/>
      <c r="AB196" s="3"/>
      <c r="AC196" s="3"/>
      <c r="AD196" s="3"/>
      <c r="AE196" s="3"/>
      <c r="AF196" s="3"/>
      <c r="AG196" s="3"/>
      <c r="AH196" s="3"/>
      <c r="AI196" s="3"/>
      <c r="AJ196" s="3"/>
      <c r="AK196" s="3"/>
      <c r="AL196" s="3"/>
      <c r="AM196" s="3"/>
      <c r="AN196" s="3"/>
      <c r="AO196" s="3"/>
      <c r="AP196" s="3"/>
      <c r="AQ196" s="3"/>
      <c r="AR196" s="3"/>
    </row>
    <row r="197" spans="1:44" x14ac:dyDescent="0.2">
      <c r="A197" s="3"/>
      <c r="B197" s="3"/>
      <c r="C197" s="2"/>
      <c r="D197" s="2"/>
      <c r="E197" s="2"/>
      <c r="F197" s="2"/>
      <c r="G197" s="2"/>
      <c r="H197" s="2"/>
      <c r="I197" s="2"/>
      <c r="J197" s="2"/>
      <c r="K197" s="2"/>
      <c r="L197" s="2"/>
      <c r="M197" s="2"/>
      <c r="N197" s="3"/>
      <c r="O197" s="4"/>
      <c r="P197" s="4"/>
      <c r="Q197" s="3"/>
      <c r="R197" s="2"/>
      <c r="S197" s="3"/>
      <c r="T197" s="2"/>
      <c r="U197" s="4"/>
      <c r="V197" s="4"/>
      <c r="W197" s="3"/>
      <c r="X197" s="3"/>
      <c r="Y197" s="3"/>
      <c r="Z197" s="3"/>
      <c r="AA197" s="3"/>
      <c r="AB197" s="3"/>
      <c r="AC197" s="3"/>
      <c r="AD197" s="3"/>
      <c r="AE197" s="3"/>
      <c r="AF197" s="3"/>
      <c r="AG197" s="3"/>
      <c r="AH197" s="3"/>
      <c r="AI197" s="3"/>
      <c r="AJ197" s="3"/>
      <c r="AK197" s="3"/>
      <c r="AL197" s="3"/>
      <c r="AM197" s="3"/>
      <c r="AN197" s="3"/>
      <c r="AO197" s="3"/>
      <c r="AP197" s="3"/>
      <c r="AQ197" s="3"/>
      <c r="AR197" s="3"/>
    </row>
    <row r="198" spans="1:44" x14ac:dyDescent="0.2">
      <c r="A198" s="3"/>
      <c r="B198" s="3"/>
      <c r="C198" s="2"/>
      <c r="D198" s="2"/>
      <c r="E198" s="2"/>
      <c r="F198" s="2"/>
      <c r="G198" s="2"/>
      <c r="H198" s="2"/>
      <c r="I198" s="2"/>
      <c r="J198" s="2"/>
      <c r="K198" s="2"/>
      <c r="L198" s="2"/>
      <c r="M198" s="2"/>
      <c r="N198" s="3"/>
      <c r="O198" s="4"/>
      <c r="P198" s="4"/>
      <c r="Q198" s="3"/>
      <c r="R198" s="2"/>
      <c r="S198" s="3"/>
      <c r="T198" s="2"/>
      <c r="U198" s="4"/>
      <c r="V198" s="4"/>
      <c r="W198" s="3"/>
      <c r="X198" s="3"/>
      <c r="Y198" s="3"/>
      <c r="Z198" s="3"/>
      <c r="AA198" s="3"/>
      <c r="AB198" s="3"/>
      <c r="AC198" s="3"/>
      <c r="AD198" s="3"/>
      <c r="AE198" s="3"/>
      <c r="AF198" s="3"/>
      <c r="AG198" s="3"/>
      <c r="AH198" s="3"/>
      <c r="AI198" s="3"/>
      <c r="AJ198" s="3"/>
      <c r="AK198" s="3"/>
      <c r="AL198" s="3"/>
      <c r="AM198" s="3"/>
      <c r="AN198" s="3"/>
      <c r="AO198" s="3"/>
      <c r="AP198" s="3"/>
      <c r="AQ198" s="3"/>
      <c r="AR198" s="3"/>
    </row>
    <row r="199" spans="1:44" x14ac:dyDescent="0.2">
      <c r="A199" s="3"/>
      <c r="B199" s="3"/>
      <c r="C199" s="2"/>
      <c r="D199" s="2"/>
      <c r="E199" s="2"/>
      <c r="F199" s="2"/>
      <c r="G199" s="2"/>
      <c r="H199" s="2"/>
      <c r="I199" s="2"/>
      <c r="J199" s="2"/>
      <c r="K199" s="2"/>
      <c r="L199" s="2"/>
      <c r="M199" s="2"/>
      <c r="N199" s="3"/>
      <c r="O199" s="4"/>
      <c r="P199" s="4"/>
      <c r="Q199" s="3"/>
      <c r="R199" s="2"/>
      <c r="S199" s="3"/>
      <c r="T199" s="2"/>
      <c r="U199" s="4"/>
      <c r="V199" s="4"/>
      <c r="W199" s="3"/>
      <c r="X199" s="3"/>
      <c r="Y199" s="3"/>
      <c r="Z199" s="3"/>
      <c r="AA199" s="3"/>
      <c r="AB199" s="3"/>
      <c r="AC199" s="3"/>
      <c r="AD199" s="3"/>
      <c r="AE199" s="3"/>
      <c r="AF199" s="3"/>
      <c r="AG199" s="3"/>
      <c r="AH199" s="3"/>
      <c r="AI199" s="3"/>
      <c r="AJ199" s="3"/>
      <c r="AK199" s="3"/>
      <c r="AL199" s="3"/>
      <c r="AM199" s="3"/>
      <c r="AN199" s="3"/>
      <c r="AO199" s="3"/>
      <c r="AP199" s="3"/>
      <c r="AQ199" s="3"/>
      <c r="AR199" s="3"/>
    </row>
    <row r="200" spans="1:44" x14ac:dyDescent="0.2">
      <c r="A200" s="3"/>
      <c r="B200" s="3"/>
      <c r="C200" s="2"/>
      <c r="D200" s="2"/>
      <c r="E200" s="2"/>
      <c r="F200" s="2"/>
      <c r="G200" s="2"/>
      <c r="H200" s="2"/>
      <c r="I200" s="2"/>
      <c r="J200" s="2"/>
      <c r="K200" s="2"/>
      <c r="L200" s="2"/>
      <c r="M200" s="2"/>
      <c r="N200" s="3"/>
      <c r="O200" s="4"/>
      <c r="P200" s="4"/>
      <c r="Q200" s="3"/>
      <c r="R200" s="2"/>
      <c r="S200" s="3"/>
      <c r="T200" s="2"/>
      <c r="U200" s="4"/>
      <c r="V200" s="4"/>
      <c r="W200" s="3"/>
      <c r="X200" s="3"/>
      <c r="Y200" s="3"/>
      <c r="Z200" s="3"/>
      <c r="AA200" s="3"/>
      <c r="AB200" s="3"/>
      <c r="AC200" s="3"/>
      <c r="AD200" s="3"/>
      <c r="AE200" s="3"/>
      <c r="AF200" s="3"/>
      <c r="AG200" s="3"/>
      <c r="AH200" s="3"/>
      <c r="AI200" s="3"/>
      <c r="AJ200" s="3"/>
      <c r="AK200" s="3"/>
      <c r="AL200" s="3"/>
      <c r="AM200" s="3"/>
      <c r="AN200" s="3"/>
      <c r="AO200" s="3"/>
      <c r="AP200" s="3"/>
      <c r="AQ200" s="3"/>
      <c r="AR200" s="3"/>
    </row>
    <row r="201" spans="1:44" x14ac:dyDescent="0.2">
      <c r="A201" s="3"/>
      <c r="B201" s="3"/>
      <c r="C201" s="2"/>
      <c r="D201" s="2"/>
      <c r="E201" s="2"/>
      <c r="F201" s="2"/>
      <c r="G201" s="2"/>
      <c r="H201" s="2"/>
      <c r="I201" s="2"/>
      <c r="J201" s="2"/>
      <c r="K201" s="2"/>
      <c r="L201" s="2"/>
      <c r="M201" s="2"/>
      <c r="N201" s="3"/>
      <c r="O201" s="4"/>
      <c r="P201" s="4"/>
      <c r="Q201" s="3"/>
      <c r="R201" s="2"/>
      <c r="S201" s="3"/>
      <c r="T201" s="2"/>
      <c r="U201" s="4"/>
      <c r="V201" s="4"/>
      <c r="W201" s="3"/>
      <c r="X201" s="3"/>
      <c r="Y201" s="3"/>
      <c r="Z201" s="3"/>
      <c r="AA201" s="3"/>
      <c r="AB201" s="3"/>
      <c r="AC201" s="3"/>
      <c r="AD201" s="3"/>
      <c r="AE201" s="3"/>
      <c r="AF201" s="3"/>
      <c r="AG201" s="3"/>
      <c r="AH201" s="3"/>
      <c r="AI201" s="3"/>
      <c r="AJ201" s="3"/>
      <c r="AK201" s="3"/>
      <c r="AL201" s="3"/>
      <c r="AM201" s="3"/>
      <c r="AN201" s="3"/>
      <c r="AO201" s="3"/>
      <c r="AP201" s="3"/>
      <c r="AQ201" s="3"/>
      <c r="AR201" s="3"/>
    </row>
    <row r="202" spans="1:44" x14ac:dyDescent="0.2">
      <c r="A202" s="3"/>
      <c r="B202" s="3"/>
      <c r="C202" s="2"/>
      <c r="D202" s="2"/>
      <c r="E202" s="2"/>
      <c r="F202" s="2"/>
      <c r="G202" s="2"/>
      <c r="H202" s="2"/>
      <c r="I202" s="2"/>
      <c r="J202" s="2"/>
      <c r="K202" s="2"/>
      <c r="L202" s="2"/>
      <c r="M202" s="2"/>
      <c r="N202" s="3"/>
      <c r="O202" s="4"/>
      <c r="P202" s="4"/>
      <c r="Q202" s="3"/>
      <c r="R202" s="2"/>
      <c r="S202" s="3"/>
      <c r="T202" s="2"/>
      <c r="U202" s="4"/>
      <c r="V202" s="4"/>
      <c r="W202" s="3"/>
      <c r="X202" s="3"/>
      <c r="Y202" s="3"/>
      <c r="Z202" s="3"/>
      <c r="AA202" s="3"/>
      <c r="AB202" s="3"/>
      <c r="AC202" s="3"/>
      <c r="AD202" s="3"/>
      <c r="AE202" s="3"/>
      <c r="AF202" s="3"/>
      <c r="AG202" s="3"/>
      <c r="AH202" s="3"/>
      <c r="AI202" s="3"/>
      <c r="AJ202" s="3"/>
      <c r="AK202" s="3"/>
      <c r="AL202" s="3"/>
      <c r="AM202" s="3"/>
      <c r="AN202" s="3"/>
      <c r="AO202" s="3"/>
      <c r="AP202" s="3"/>
      <c r="AQ202" s="3"/>
      <c r="AR202" s="3"/>
    </row>
    <row r="203" spans="1:44" x14ac:dyDescent="0.2">
      <c r="A203" s="3"/>
      <c r="B203" s="3"/>
      <c r="C203" s="2"/>
      <c r="D203" s="2"/>
      <c r="E203" s="2"/>
      <c r="F203" s="2"/>
      <c r="G203" s="2"/>
      <c r="H203" s="2"/>
      <c r="I203" s="2"/>
      <c r="J203" s="2"/>
      <c r="K203" s="2"/>
      <c r="L203" s="2"/>
      <c r="M203" s="2"/>
      <c r="N203" s="3"/>
      <c r="O203" s="4"/>
      <c r="P203" s="4"/>
      <c r="Q203" s="3"/>
      <c r="R203" s="2"/>
      <c r="S203" s="3"/>
      <c r="T203" s="2"/>
      <c r="U203" s="4"/>
      <c r="V203" s="4"/>
      <c r="W203" s="3"/>
      <c r="X203" s="3"/>
      <c r="Y203" s="3"/>
      <c r="Z203" s="3"/>
      <c r="AA203" s="3"/>
      <c r="AB203" s="3"/>
      <c r="AC203" s="3"/>
      <c r="AD203" s="3"/>
      <c r="AE203" s="3"/>
      <c r="AF203" s="3"/>
      <c r="AG203" s="3"/>
      <c r="AH203" s="3"/>
      <c r="AI203" s="3"/>
      <c r="AJ203" s="3"/>
      <c r="AK203" s="3"/>
      <c r="AL203" s="3"/>
      <c r="AM203" s="3"/>
      <c r="AN203" s="3"/>
      <c r="AO203" s="3"/>
      <c r="AP203" s="3"/>
      <c r="AQ203" s="3"/>
      <c r="AR203" s="3"/>
    </row>
    <row r="204" spans="1:44" x14ac:dyDescent="0.2">
      <c r="A204" s="3"/>
      <c r="B204" s="3"/>
      <c r="C204" s="2"/>
      <c r="D204" s="2"/>
      <c r="E204" s="2"/>
      <c r="F204" s="2"/>
      <c r="G204" s="2"/>
      <c r="H204" s="2"/>
      <c r="I204" s="2"/>
      <c r="J204" s="2"/>
      <c r="K204" s="2"/>
      <c r="L204" s="2"/>
      <c r="M204" s="2"/>
      <c r="N204" s="3"/>
      <c r="O204" s="4"/>
      <c r="P204" s="4"/>
      <c r="Q204" s="3"/>
      <c r="R204" s="2"/>
      <c r="S204" s="3"/>
      <c r="T204" s="2"/>
      <c r="U204" s="4"/>
      <c r="V204" s="4"/>
      <c r="W204" s="3"/>
      <c r="X204" s="3"/>
      <c r="Y204" s="3"/>
      <c r="Z204" s="3"/>
      <c r="AA204" s="3"/>
      <c r="AB204" s="3"/>
      <c r="AC204" s="3"/>
      <c r="AD204" s="3"/>
      <c r="AE204" s="3"/>
      <c r="AF204" s="3"/>
      <c r="AG204" s="3"/>
      <c r="AH204" s="3"/>
      <c r="AI204" s="3"/>
      <c r="AJ204" s="3"/>
      <c r="AK204" s="3"/>
      <c r="AL204" s="3"/>
      <c r="AM204" s="3"/>
      <c r="AN204" s="3"/>
      <c r="AO204" s="3"/>
      <c r="AP204" s="3"/>
      <c r="AQ204" s="3"/>
      <c r="AR204" s="3"/>
    </row>
    <row r="205" spans="1:44" x14ac:dyDescent="0.2">
      <c r="A205" s="3"/>
      <c r="B205" s="3"/>
      <c r="C205" s="2"/>
      <c r="D205" s="2"/>
      <c r="E205" s="2"/>
      <c r="F205" s="2"/>
      <c r="G205" s="2"/>
      <c r="H205" s="2"/>
      <c r="I205" s="2"/>
      <c r="J205" s="2"/>
      <c r="K205" s="2"/>
      <c r="L205" s="2"/>
      <c r="M205" s="2"/>
      <c r="N205" s="3"/>
      <c r="O205" s="4"/>
      <c r="P205" s="4"/>
      <c r="Q205" s="3"/>
      <c r="R205" s="2"/>
      <c r="S205" s="3"/>
      <c r="T205" s="2"/>
      <c r="U205" s="4"/>
      <c r="V205" s="4"/>
      <c r="W205" s="3"/>
      <c r="X205" s="3"/>
      <c r="Y205" s="3"/>
      <c r="Z205" s="3"/>
      <c r="AA205" s="3"/>
      <c r="AB205" s="3"/>
      <c r="AC205" s="3"/>
      <c r="AD205" s="3"/>
      <c r="AE205" s="3"/>
      <c r="AF205" s="3"/>
      <c r="AG205" s="3"/>
      <c r="AH205" s="3"/>
      <c r="AI205" s="3"/>
      <c r="AJ205" s="3"/>
      <c r="AK205" s="3"/>
      <c r="AL205" s="3"/>
      <c r="AM205" s="3"/>
      <c r="AN205" s="3"/>
      <c r="AO205" s="3"/>
      <c r="AP205" s="3"/>
      <c r="AQ205" s="3"/>
      <c r="AR205" s="3"/>
    </row>
    <row r="206" spans="1:44" x14ac:dyDescent="0.2">
      <c r="A206" s="3"/>
      <c r="B206" s="3"/>
      <c r="C206" s="2"/>
      <c r="D206" s="2"/>
      <c r="E206" s="2"/>
      <c r="F206" s="2"/>
      <c r="G206" s="2"/>
      <c r="H206" s="2"/>
      <c r="I206" s="2"/>
      <c r="J206" s="2"/>
      <c r="K206" s="2"/>
      <c r="L206" s="2"/>
      <c r="M206" s="2"/>
      <c r="N206" s="3"/>
      <c r="O206" s="4"/>
      <c r="P206" s="4"/>
      <c r="Q206" s="3"/>
      <c r="R206" s="2"/>
      <c r="S206" s="3"/>
      <c r="T206" s="2"/>
      <c r="U206" s="4"/>
      <c r="V206" s="4"/>
      <c r="W206" s="3"/>
      <c r="X206" s="3"/>
      <c r="Y206" s="3"/>
      <c r="Z206" s="3"/>
      <c r="AA206" s="3"/>
      <c r="AB206" s="3"/>
      <c r="AC206" s="3"/>
      <c r="AD206" s="3"/>
      <c r="AE206" s="3"/>
      <c r="AF206" s="3"/>
      <c r="AG206" s="3"/>
      <c r="AH206" s="3"/>
      <c r="AI206" s="3"/>
      <c r="AJ206" s="3"/>
      <c r="AK206" s="3"/>
      <c r="AL206" s="3"/>
      <c r="AM206" s="3"/>
      <c r="AN206" s="3"/>
      <c r="AO206" s="3"/>
      <c r="AP206" s="3"/>
      <c r="AQ206" s="3"/>
      <c r="AR206" s="3"/>
    </row>
    <row r="207" spans="1:44" x14ac:dyDescent="0.2">
      <c r="A207" s="3"/>
      <c r="B207" s="3"/>
      <c r="C207" s="2"/>
      <c r="D207" s="2"/>
      <c r="E207" s="2"/>
      <c r="F207" s="2"/>
      <c r="G207" s="2"/>
      <c r="H207" s="2"/>
      <c r="I207" s="2"/>
      <c r="J207" s="2"/>
      <c r="K207" s="2"/>
      <c r="L207" s="2"/>
      <c r="M207" s="2"/>
      <c r="N207" s="3"/>
      <c r="O207" s="4"/>
      <c r="P207" s="4"/>
      <c r="Q207" s="3"/>
      <c r="R207" s="2"/>
      <c r="S207" s="3"/>
      <c r="T207" s="2"/>
      <c r="U207" s="4"/>
      <c r="V207" s="4"/>
      <c r="W207" s="3"/>
      <c r="X207" s="3"/>
      <c r="Y207" s="3"/>
      <c r="Z207" s="3"/>
      <c r="AA207" s="3"/>
      <c r="AB207" s="3"/>
      <c r="AC207" s="3"/>
      <c r="AD207" s="3"/>
      <c r="AE207" s="3"/>
      <c r="AF207" s="3"/>
      <c r="AG207" s="3"/>
      <c r="AH207" s="3"/>
      <c r="AI207" s="3"/>
      <c r="AJ207" s="3"/>
      <c r="AK207" s="3"/>
      <c r="AL207" s="3"/>
      <c r="AM207" s="3"/>
      <c r="AN207" s="3"/>
      <c r="AO207" s="3"/>
      <c r="AP207" s="3"/>
      <c r="AQ207" s="3"/>
      <c r="AR207" s="3"/>
    </row>
    <row r="208" spans="1:44" x14ac:dyDescent="0.2">
      <c r="A208" s="3"/>
      <c r="B208" s="3"/>
      <c r="C208" s="2"/>
      <c r="D208" s="2"/>
      <c r="E208" s="2"/>
      <c r="F208" s="2"/>
      <c r="G208" s="2"/>
      <c r="H208" s="2"/>
      <c r="I208" s="2"/>
      <c r="J208" s="2"/>
      <c r="K208" s="2"/>
      <c r="L208" s="2"/>
      <c r="M208" s="2"/>
      <c r="N208" s="3"/>
      <c r="O208" s="4"/>
      <c r="P208" s="4"/>
      <c r="Q208" s="3"/>
      <c r="R208" s="2"/>
      <c r="S208" s="3"/>
      <c r="T208" s="2"/>
      <c r="U208" s="4"/>
      <c r="V208" s="4"/>
      <c r="W208" s="3"/>
      <c r="X208" s="3"/>
      <c r="Y208" s="3"/>
      <c r="Z208" s="3"/>
      <c r="AA208" s="3"/>
      <c r="AB208" s="3"/>
      <c r="AC208" s="3"/>
      <c r="AD208" s="3"/>
      <c r="AE208" s="3"/>
      <c r="AF208" s="3"/>
      <c r="AG208" s="3"/>
      <c r="AH208" s="3"/>
      <c r="AI208" s="3"/>
      <c r="AJ208" s="3"/>
      <c r="AK208" s="3"/>
      <c r="AL208" s="3"/>
      <c r="AM208" s="3"/>
      <c r="AN208" s="3"/>
      <c r="AO208" s="3"/>
      <c r="AP208" s="3"/>
      <c r="AQ208" s="3"/>
      <c r="AR208" s="3"/>
    </row>
    <row r="209" spans="1:44" x14ac:dyDescent="0.2">
      <c r="A209" s="3"/>
      <c r="B209" s="3"/>
      <c r="C209" s="2"/>
      <c r="D209" s="2"/>
      <c r="E209" s="2"/>
      <c r="F209" s="2"/>
      <c r="G209" s="2"/>
      <c r="H209" s="2"/>
      <c r="I209" s="2"/>
      <c r="J209" s="2"/>
      <c r="K209" s="2"/>
      <c r="L209" s="2"/>
      <c r="M209" s="2"/>
      <c r="N209" s="3"/>
      <c r="O209" s="4"/>
      <c r="P209" s="4"/>
      <c r="Q209" s="3"/>
      <c r="R209" s="2"/>
      <c r="S209" s="3"/>
      <c r="T209" s="2"/>
      <c r="U209" s="4"/>
      <c r="V209" s="4"/>
      <c r="W209" s="3"/>
      <c r="X209" s="3"/>
      <c r="Y209" s="3"/>
      <c r="Z209" s="3"/>
      <c r="AA209" s="3"/>
      <c r="AB209" s="3"/>
      <c r="AC209" s="3"/>
      <c r="AD209" s="3"/>
      <c r="AE209" s="3"/>
      <c r="AF209" s="3"/>
      <c r="AG209" s="3"/>
      <c r="AH209" s="3"/>
      <c r="AI209" s="3"/>
      <c r="AJ209" s="3"/>
      <c r="AK209" s="3"/>
      <c r="AL209" s="3"/>
      <c r="AM209" s="3"/>
      <c r="AN209" s="3"/>
      <c r="AO209" s="3"/>
      <c r="AP209" s="3"/>
      <c r="AQ209" s="3"/>
      <c r="AR209" s="3"/>
    </row>
    <row r="210" spans="1:44" x14ac:dyDescent="0.2">
      <c r="A210" s="3"/>
      <c r="B210" s="3"/>
      <c r="C210" s="2"/>
      <c r="D210" s="2"/>
      <c r="E210" s="2"/>
      <c r="F210" s="2"/>
      <c r="G210" s="2"/>
      <c r="H210" s="2"/>
      <c r="I210" s="2"/>
      <c r="J210" s="2"/>
      <c r="K210" s="2"/>
      <c r="L210" s="2"/>
      <c r="M210" s="2"/>
      <c r="N210" s="3"/>
      <c r="O210" s="4"/>
      <c r="P210" s="4"/>
      <c r="Q210" s="3"/>
      <c r="R210" s="2"/>
      <c r="S210" s="3"/>
      <c r="T210" s="2"/>
      <c r="U210" s="4"/>
      <c r="V210" s="4"/>
      <c r="W210" s="3"/>
      <c r="X210" s="3"/>
      <c r="Y210" s="3"/>
      <c r="Z210" s="3"/>
      <c r="AA210" s="3"/>
      <c r="AB210" s="3"/>
      <c r="AC210" s="3"/>
      <c r="AD210" s="3"/>
      <c r="AE210" s="3"/>
      <c r="AF210" s="3"/>
      <c r="AG210" s="3"/>
      <c r="AH210" s="3"/>
      <c r="AI210" s="3"/>
      <c r="AJ210" s="3"/>
      <c r="AK210" s="3"/>
      <c r="AL210" s="3"/>
      <c r="AM210" s="3"/>
      <c r="AN210" s="3"/>
      <c r="AO210" s="3"/>
      <c r="AP210" s="3"/>
      <c r="AQ210" s="3"/>
      <c r="AR210" s="3"/>
    </row>
    <row r="211" spans="1:44" x14ac:dyDescent="0.2">
      <c r="A211" s="3"/>
      <c r="B211" s="3"/>
      <c r="C211" s="2"/>
      <c r="D211" s="2"/>
      <c r="E211" s="2"/>
      <c r="F211" s="2"/>
      <c r="G211" s="2"/>
      <c r="H211" s="2"/>
      <c r="I211" s="2"/>
      <c r="J211" s="2"/>
      <c r="K211" s="2"/>
      <c r="L211" s="2"/>
      <c r="M211" s="2"/>
      <c r="N211" s="3"/>
      <c r="O211" s="4"/>
      <c r="P211" s="4"/>
      <c r="Q211" s="3"/>
      <c r="R211" s="2"/>
      <c r="S211" s="3"/>
      <c r="T211" s="2"/>
      <c r="U211" s="4"/>
      <c r="V211" s="4"/>
      <c r="W211" s="3"/>
      <c r="X211" s="3"/>
      <c r="Y211" s="3"/>
      <c r="Z211" s="3"/>
      <c r="AA211" s="3"/>
      <c r="AB211" s="3"/>
      <c r="AC211" s="3"/>
      <c r="AD211" s="3"/>
      <c r="AE211" s="3"/>
      <c r="AF211" s="3"/>
      <c r="AG211" s="3"/>
      <c r="AH211" s="3"/>
      <c r="AI211" s="3"/>
      <c r="AJ211" s="3"/>
      <c r="AK211" s="3"/>
      <c r="AL211" s="3"/>
      <c r="AM211" s="3"/>
      <c r="AN211" s="3"/>
      <c r="AO211" s="3"/>
      <c r="AP211" s="3"/>
      <c r="AQ211" s="3"/>
      <c r="AR211" s="3"/>
    </row>
    <row r="212" spans="1:44" x14ac:dyDescent="0.2">
      <c r="A212" s="3"/>
      <c r="B212" s="3"/>
      <c r="C212" s="2"/>
      <c r="D212" s="2"/>
      <c r="E212" s="2"/>
      <c r="F212" s="2"/>
      <c r="G212" s="2"/>
      <c r="H212" s="2"/>
      <c r="I212" s="2"/>
      <c r="J212" s="2"/>
      <c r="K212" s="2"/>
      <c r="L212" s="2"/>
      <c r="M212" s="2"/>
      <c r="N212" s="3"/>
      <c r="O212" s="4"/>
      <c r="P212" s="4"/>
      <c r="Q212" s="3"/>
      <c r="R212" s="2"/>
      <c r="S212" s="3"/>
      <c r="T212" s="2"/>
      <c r="U212" s="4"/>
      <c r="V212" s="4"/>
      <c r="W212" s="3"/>
      <c r="X212" s="3"/>
      <c r="Y212" s="3"/>
      <c r="Z212" s="3"/>
      <c r="AA212" s="3"/>
      <c r="AB212" s="3"/>
      <c r="AC212" s="3"/>
      <c r="AD212" s="3"/>
      <c r="AE212" s="3"/>
      <c r="AF212" s="3"/>
      <c r="AG212" s="3"/>
      <c r="AH212" s="3"/>
      <c r="AI212" s="3"/>
      <c r="AJ212" s="3"/>
      <c r="AK212" s="3"/>
      <c r="AL212" s="3"/>
      <c r="AM212" s="3"/>
      <c r="AN212" s="3"/>
      <c r="AO212" s="3"/>
      <c r="AP212" s="3"/>
      <c r="AQ212" s="3"/>
      <c r="AR212" s="3"/>
    </row>
    <row r="213" spans="1:44" x14ac:dyDescent="0.2">
      <c r="A213" s="3"/>
      <c r="B213" s="3"/>
      <c r="C213" s="2"/>
      <c r="D213" s="2"/>
      <c r="E213" s="2"/>
      <c r="F213" s="2"/>
      <c r="G213" s="2"/>
      <c r="H213" s="2"/>
      <c r="I213" s="2"/>
      <c r="J213" s="2"/>
      <c r="K213" s="2"/>
      <c r="L213" s="2"/>
      <c r="M213" s="2"/>
      <c r="N213" s="3"/>
      <c r="O213" s="4"/>
      <c r="P213" s="4"/>
      <c r="Q213" s="3"/>
      <c r="R213" s="2"/>
      <c r="S213" s="3"/>
      <c r="T213" s="2"/>
      <c r="U213" s="4"/>
      <c r="V213" s="4"/>
      <c r="W213" s="3"/>
      <c r="X213" s="3"/>
      <c r="Y213" s="3"/>
      <c r="Z213" s="3"/>
      <c r="AA213" s="3"/>
      <c r="AB213" s="3"/>
      <c r="AC213" s="3"/>
      <c r="AD213" s="3"/>
      <c r="AE213" s="3"/>
      <c r="AF213" s="3"/>
      <c r="AG213" s="3"/>
      <c r="AH213" s="3"/>
      <c r="AI213" s="3"/>
      <c r="AJ213" s="3"/>
      <c r="AK213" s="3"/>
      <c r="AL213" s="3"/>
      <c r="AM213" s="3"/>
      <c r="AN213" s="3"/>
      <c r="AO213" s="3"/>
      <c r="AP213" s="3"/>
      <c r="AQ213" s="3"/>
      <c r="AR213" s="3"/>
    </row>
    <row r="214" spans="1:44" x14ac:dyDescent="0.2">
      <c r="A214" s="3"/>
      <c r="B214" s="3"/>
      <c r="C214" s="2"/>
      <c r="D214" s="2"/>
      <c r="E214" s="2"/>
      <c r="F214" s="2"/>
      <c r="G214" s="2"/>
      <c r="H214" s="2"/>
      <c r="I214" s="2"/>
      <c r="J214" s="2"/>
      <c r="K214" s="2"/>
      <c r="L214" s="2"/>
      <c r="M214" s="2"/>
      <c r="N214" s="3"/>
      <c r="O214" s="4"/>
      <c r="P214" s="4"/>
      <c r="Q214" s="3"/>
      <c r="R214" s="2"/>
      <c r="S214" s="3"/>
      <c r="T214" s="2"/>
      <c r="U214" s="4"/>
      <c r="V214" s="4"/>
      <c r="W214" s="3"/>
      <c r="X214" s="3"/>
      <c r="Y214" s="3"/>
      <c r="Z214" s="3"/>
      <c r="AA214" s="3"/>
      <c r="AB214" s="3"/>
      <c r="AC214" s="3"/>
      <c r="AD214" s="3"/>
      <c r="AE214" s="3"/>
      <c r="AF214" s="3"/>
      <c r="AG214" s="3"/>
      <c r="AH214" s="3"/>
      <c r="AI214" s="3"/>
      <c r="AJ214" s="3"/>
      <c r="AK214" s="3"/>
      <c r="AL214" s="3"/>
      <c r="AM214" s="3"/>
      <c r="AN214" s="3"/>
      <c r="AO214" s="3"/>
      <c r="AP214" s="3"/>
      <c r="AQ214" s="3"/>
      <c r="AR214" s="3"/>
    </row>
    <row r="215" spans="1:44" x14ac:dyDescent="0.2">
      <c r="A215" s="3"/>
      <c r="B215" s="3"/>
      <c r="C215" s="2"/>
      <c r="D215" s="2"/>
      <c r="E215" s="2"/>
      <c r="F215" s="2"/>
      <c r="G215" s="2"/>
      <c r="H215" s="2"/>
      <c r="I215" s="2"/>
      <c r="J215" s="2"/>
      <c r="K215" s="2"/>
      <c r="L215" s="2"/>
      <c r="M215" s="2"/>
      <c r="N215" s="3"/>
      <c r="O215" s="4"/>
      <c r="P215" s="4"/>
      <c r="Q215" s="3"/>
      <c r="R215" s="2"/>
      <c r="S215" s="3"/>
      <c r="T215" s="2"/>
      <c r="U215" s="4"/>
      <c r="V215" s="4"/>
      <c r="W215" s="3"/>
      <c r="X215" s="3"/>
      <c r="Y215" s="3"/>
      <c r="Z215" s="3"/>
      <c r="AA215" s="3"/>
      <c r="AB215" s="3"/>
      <c r="AC215" s="3"/>
      <c r="AD215" s="3"/>
      <c r="AE215" s="3"/>
      <c r="AF215" s="3"/>
      <c r="AG215" s="3"/>
      <c r="AH215" s="3"/>
      <c r="AI215" s="3"/>
      <c r="AJ215" s="3"/>
      <c r="AK215" s="3"/>
      <c r="AL215" s="3"/>
      <c r="AM215" s="3"/>
      <c r="AN215" s="3"/>
      <c r="AO215" s="3"/>
      <c r="AP215" s="3"/>
      <c r="AQ215" s="3"/>
      <c r="AR215" s="3"/>
    </row>
    <row r="216" spans="1:44" x14ac:dyDescent="0.2">
      <c r="A216" s="3"/>
      <c r="B216" s="3"/>
      <c r="C216" s="2"/>
      <c r="D216" s="2"/>
      <c r="E216" s="2"/>
      <c r="F216" s="2"/>
      <c r="G216" s="2"/>
      <c r="H216" s="2"/>
      <c r="I216" s="2"/>
      <c r="J216" s="2"/>
      <c r="K216" s="2"/>
      <c r="L216" s="2"/>
      <c r="M216" s="2"/>
      <c r="N216" s="3"/>
      <c r="O216" s="4"/>
      <c r="P216" s="4"/>
      <c r="Q216" s="3"/>
      <c r="R216" s="2"/>
      <c r="S216" s="3"/>
      <c r="T216" s="2"/>
      <c r="U216" s="4"/>
      <c r="V216" s="4"/>
      <c r="W216" s="3"/>
      <c r="X216" s="3"/>
      <c r="Y216" s="3"/>
      <c r="Z216" s="3"/>
      <c r="AA216" s="3"/>
      <c r="AB216" s="3"/>
      <c r="AC216" s="3"/>
      <c r="AD216" s="3"/>
      <c r="AE216" s="3"/>
      <c r="AF216" s="3"/>
      <c r="AG216" s="3"/>
      <c r="AH216" s="3"/>
      <c r="AI216" s="3"/>
      <c r="AJ216" s="3"/>
      <c r="AK216" s="3"/>
      <c r="AL216" s="3"/>
      <c r="AM216" s="3"/>
      <c r="AN216" s="3"/>
      <c r="AO216" s="3"/>
      <c r="AP216" s="3"/>
      <c r="AQ216" s="3"/>
      <c r="AR216" s="3"/>
    </row>
    <row r="217" spans="1:44" x14ac:dyDescent="0.2">
      <c r="A217" s="3"/>
      <c r="B217" s="3"/>
      <c r="C217" s="2"/>
      <c r="D217" s="2"/>
      <c r="E217" s="2"/>
      <c r="F217" s="2"/>
      <c r="G217" s="2"/>
      <c r="H217" s="2"/>
      <c r="I217" s="2"/>
      <c r="J217" s="2"/>
      <c r="K217" s="2"/>
      <c r="L217" s="2"/>
      <c r="M217" s="2"/>
      <c r="N217" s="3"/>
      <c r="O217" s="4"/>
      <c r="P217" s="4"/>
      <c r="Q217" s="3"/>
      <c r="R217" s="2"/>
      <c r="S217" s="3"/>
      <c r="T217" s="2"/>
      <c r="U217" s="4"/>
      <c r="V217" s="4"/>
      <c r="W217" s="3"/>
      <c r="X217" s="3"/>
      <c r="Y217" s="3"/>
      <c r="Z217" s="3"/>
      <c r="AA217" s="3"/>
      <c r="AB217" s="3"/>
      <c r="AC217" s="3"/>
      <c r="AD217" s="3"/>
      <c r="AE217" s="3"/>
      <c r="AF217" s="3"/>
      <c r="AG217" s="3"/>
      <c r="AH217" s="3"/>
      <c r="AI217" s="3"/>
      <c r="AJ217" s="3"/>
      <c r="AK217" s="3"/>
      <c r="AL217" s="3"/>
      <c r="AM217" s="3"/>
      <c r="AN217" s="3"/>
      <c r="AO217" s="3"/>
      <c r="AP217" s="3"/>
      <c r="AQ217" s="3"/>
      <c r="AR217" s="3"/>
    </row>
    <row r="218" spans="1:44" x14ac:dyDescent="0.2">
      <c r="A218" s="3"/>
      <c r="B218" s="3"/>
      <c r="C218" s="2"/>
      <c r="D218" s="2"/>
      <c r="E218" s="2"/>
      <c r="F218" s="2"/>
      <c r="G218" s="2"/>
      <c r="H218" s="2"/>
      <c r="I218" s="2"/>
      <c r="J218" s="2"/>
      <c r="K218" s="2"/>
      <c r="L218" s="2"/>
      <c r="M218" s="2"/>
      <c r="N218" s="3"/>
      <c r="O218" s="4"/>
      <c r="P218" s="4"/>
      <c r="Q218" s="3"/>
      <c r="R218" s="2"/>
      <c r="S218" s="3"/>
      <c r="T218" s="2"/>
      <c r="U218" s="4"/>
      <c r="V218" s="4"/>
      <c r="W218" s="3"/>
      <c r="X218" s="3"/>
      <c r="Y218" s="3"/>
      <c r="Z218" s="3"/>
      <c r="AA218" s="3"/>
      <c r="AB218" s="3"/>
      <c r="AC218" s="3"/>
      <c r="AD218" s="3"/>
      <c r="AE218" s="3"/>
      <c r="AF218" s="3"/>
      <c r="AG218" s="3"/>
      <c r="AH218" s="3"/>
      <c r="AI218" s="3"/>
      <c r="AJ218" s="3"/>
      <c r="AK218" s="3"/>
      <c r="AL218" s="3"/>
      <c r="AM218" s="3"/>
      <c r="AN218" s="3"/>
      <c r="AO218" s="3"/>
      <c r="AP218" s="3"/>
      <c r="AQ218" s="3"/>
      <c r="AR218" s="3"/>
    </row>
    <row r="219" spans="1:44" x14ac:dyDescent="0.2">
      <c r="A219" s="3"/>
      <c r="B219" s="3"/>
      <c r="C219" s="2"/>
      <c r="D219" s="2"/>
      <c r="E219" s="2"/>
      <c r="F219" s="2"/>
      <c r="G219" s="2"/>
      <c r="H219" s="2"/>
      <c r="I219" s="2"/>
      <c r="J219" s="2"/>
      <c r="K219" s="2"/>
      <c r="L219" s="2"/>
      <c r="M219" s="2"/>
      <c r="N219" s="3"/>
      <c r="O219" s="4"/>
      <c r="P219" s="4"/>
      <c r="Q219" s="3"/>
      <c r="R219" s="2"/>
      <c r="S219" s="3"/>
      <c r="T219" s="2"/>
      <c r="U219" s="4"/>
      <c r="V219" s="4"/>
      <c r="W219" s="3"/>
      <c r="X219" s="3"/>
      <c r="Y219" s="3"/>
      <c r="Z219" s="3"/>
      <c r="AA219" s="3"/>
      <c r="AB219" s="3"/>
      <c r="AC219" s="3"/>
      <c r="AD219" s="3"/>
      <c r="AE219" s="3"/>
      <c r="AF219" s="3"/>
      <c r="AG219" s="3"/>
      <c r="AH219" s="3"/>
      <c r="AI219" s="3"/>
      <c r="AJ219" s="3"/>
      <c r="AK219" s="3"/>
      <c r="AL219" s="3"/>
      <c r="AM219" s="3"/>
      <c r="AN219" s="3"/>
      <c r="AO219" s="3"/>
      <c r="AP219" s="3"/>
      <c r="AQ219" s="3"/>
      <c r="AR219" s="3"/>
    </row>
    <row r="220" spans="1:44" x14ac:dyDescent="0.2">
      <c r="A220" s="3"/>
      <c r="B220" s="3"/>
      <c r="C220" s="2"/>
      <c r="D220" s="2"/>
      <c r="E220" s="2"/>
      <c r="F220" s="2"/>
      <c r="G220" s="2"/>
      <c r="H220" s="2"/>
      <c r="I220" s="2"/>
      <c r="J220" s="2"/>
      <c r="K220" s="2"/>
      <c r="L220" s="2"/>
      <c r="M220" s="2"/>
      <c r="N220" s="3"/>
      <c r="O220" s="4"/>
      <c r="P220" s="4"/>
      <c r="Q220" s="3"/>
      <c r="R220" s="2"/>
      <c r="S220" s="3"/>
      <c r="T220" s="2"/>
      <c r="U220" s="4"/>
      <c r="V220" s="4"/>
      <c r="W220" s="3"/>
      <c r="X220" s="3"/>
      <c r="Y220" s="3"/>
      <c r="Z220" s="3"/>
      <c r="AA220" s="3"/>
      <c r="AB220" s="3"/>
      <c r="AC220" s="3"/>
      <c r="AD220" s="3"/>
      <c r="AE220" s="3"/>
      <c r="AF220" s="3"/>
      <c r="AG220" s="3"/>
      <c r="AH220" s="3"/>
      <c r="AI220" s="3"/>
      <c r="AJ220" s="3"/>
      <c r="AK220" s="3"/>
      <c r="AL220" s="3"/>
      <c r="AM220" s="3"/>
      <c r="AN220" s="3"/>
      <c r="AO220" s="3"/>
      <c r="AP220" s="3"/>
      <c r="AQ220" s="3"/>
      <c r="AR220" s="3"/>
    </row>
    <row r="221" spans="1:44" x14ac:dyDescent="0.2">
      <c r="A221" s="3"/>
      <c r="B221" s="3"/>
      <c r="C221" s="2"/>
      <c r="D221" s="2"/>
      <c r="E221" s="2"/>
      <c r="F221" s="2"/>
      <c r="G221" s="2"/>
      <c r="H221" s="2"/>
      <c r="I221" s="2"/>
      <c r="J221" s="2"/>
      <c r="K221" s="2"/>
      <c r="L221" s="2"/>
      <c r="M221" s="2"/>
      <c r="N221" s="3"/>
      <c r="O221" s="4"/>
      <c r="P221" s="4"/>
      <c r="Q221" s="3"/>
      <c r="R221" s="2"/>
      <c r="S221" s="3"/>
      <c r="T221" s="2"/>
      <c r="U221" s="4"/>
      <c r="V221" s="4"/>
      <c r="W221" s="3"/>
      <c r="X221" s="3"/>
      <c r="Y221" s="3"/>
      <c r="Z221" s="3"/>
      <c r="AA221" s="3"/>
      <c r="AB221" s="3"/>
      <c r="AC221" s="3"/>
      <c r="AD221" s="3"/>
      <c r="AE221" s="3"/>
      <c r="AF221" s="3"/>
      <c r="AG221" s="3"/>
      <c r="AH221" s="3"/>
      <c r="AI221" s="3"/>
      <c r="AJ221" s="3"/>
      <c r="AK221" s="3"/>
      <c r="AL221" s="3"/>
      <c r="AM221" s="3"/>
      <c r="AN221" s="3"/>
      <c r="AO221" s="3"/>
      <c r="AP221" s="3"/>
      <c r="AQ221" s="3"/>
      <c r="AR221" s="3"/>
    </row>
    <row r="222" spans="1:44" x14ac:dyDescent="0.2">
      <c r="A222" s="3"/>
      <c r="B222" s="3"/>
      <c r="C222" s="2"/>
      <c r="D222" s="2"/>
      <c r="E222" s="2"/>
      <c r="F222" s="2"/>
      <c r="G222" s="2"/>
      <c r="H222" s="2"/>
      <c r="I222" s="2"/>
      <c r="J222" s="2"/>
      <c r="K222" s="2"/>
      <c r="L222" s="2"/>
      <c r="M222" s="2"/>
      <c r="N222" s="3"/>
      <c r="O222" s="4"/>
      <c r="P222" s="4"/>
      <c r="Q222" s="3"/>
      <c r="R222" s="2"/>
      <c r="S222" s="3"/>
      <c r="T222" s="2"/>
      <c r="U222" s="4"/>
      <c r="V222" s="4"/>
      <c r="W222" s="3"/>
      <c r="X222" s="3"/>
      <c r="Y222" s="3"/>
      <c r="Z222" s="3"/>
      <c r="AA222" s="3"/>
      <c r="AB222" s="3"/>
      <c r="AC222" s="3"/>
      <c r="AD222" s="3"/>
      <c r="AE222" s="3"/>
      <c r="AF222" s="3"/>
      <c r="AG222" s="3"/>
      <c r="AH222" s="3"/>
      <c r="AI222" s="3"/>
      <c r="AJ222" s="3"/>
      <c r="AK222" s="3"/>
      <c r="AL222" s="3"/>
      <c r="AM222" s="3"/>
      <c r="AN222" s="3"/>
      <c r="AO222" s="3"/>
      <c r="AP222" s="3"/>
      <c r="AQ222" s="3"/>
      <c r="AR222" s="3"/>
    </row>
    <row r="223" spans="1:44" x14ac:dyDescent="0.2">
      <c r="A223" s="3"/>
      <c r="B223" s="3"/>
      <c r="C223" s="2"/>
      <c r="D223" s="2"/>
      <c r="E223" s="2"/>
      <c r="F223" s="2"/>
      <c r="G223" s="2"/>
      <c r="H223" s="2"/>
      <c r="I223" s="2"/>
      <c r="J223" s="2"/>
      <c r="K223" s="2"/>
      <c r="L223" s="2"/>
      <c r="M223" s="2"/>
      <c r="N223" s="3"/>
      <c r="O223" s="4"/>
      <c r="P223" s="4"/>
      <c r="Q223" s="3"/>
      <c r="R223" s="2"/>
      <c r="S223" s="3"/>
      <c r="T223" s="2"/>
      <c r="U223" s="4"/>
      <c r="V223" s="4"/>
      <c r="W223" s="3"/>
      <c r="X223" s="3"/>
      <c r="Y223" s="3"/>
      <c r="Z223" s="3"/>
      <c r="AA223" s="3"/>
      <c r="AB223" s="3"/>
      <c r="AC223" s="3"/>
      <c r="AD223" s="3"/>
      <c r="AE223" s="3"/>
      <c r="AF223" s="3"/>
      <c r="AG223" s="3"/>
      <c r="AH223" s="3"/>
      <c r="AI223" s="3"/>
      <c r="AJ223" s="3"/>
      <c r="AK223" s="3"/>
      <c r="AL223" s="3"/>
      <c r="AM223" s="3"/>
      <c r="AN223" s="3"/>
      <c r="AO223" s="3"/>
      <c r="AP223" s="3"/>
      <c r="AQ223" s="3"/>
      <c r="AR223" s="3"/>
    </row>
    <row r="224" spans="1:44" x14ac:dyDescent="0.2">
      <c r="A224" s="3"/>
      <c r="B224" s="3"/>
      <c r="C224" s="2"/>
      <c r="D224" s="2"/>
      <c r="E224" s="2"/>
      <c r="F224" s="2"/>
      <c r="G224" s="2"/>
      <c r="H224" s="2"/>
      <c r="I224" s="2"/>
      <c r="J224" s="2"/>
      <c r="K224" s="2"/>
      <c r="L224" s="2"/>
      <c r="M224" s="2"/>
      <c r="N224" s="3"/>
      <c r="O224" s="4"/>
      <c r="P224" s="4"/>
      <c r="Q224" s="3"/>
      <c r="R224" s="2"/>
      <c r="S224" s="3"/>
      <c r="T224" s="2"/>
      <c r="U224" s="4"/>
      <c r="V224" s="4"/>
      <c r="W224" s="3"/>
      <c r="X224" s="3"/>
      <c r="Y224" s="3"/>
      <c r="Z224" s="3"/>
      <c r="AA224" s="3"/>
      <c r="AB224" s="3"/>
      <c r="AC224" s="3"/>
      <c r="AD224" s="3"/>
      <c r="AE224" s="3"/>
      <c r="AF224" s="3"/>
      <c r="AG224" s="3"/>
      <c r="AH224" s="3"/>
      <c r="AI224" s="3"/>
      <c r="AJ224" s="3"/>
      <c r="AK224" s="3"/>
      <c r="AL224" s="3"/>
      <c r="AM224" s="3"/>
      <c r="AN224" s="3"/>
      <c r="AO224" s="3"/>
      <c r="AP224" s="3"/>
      <c r="AQ224" s="3"/>
      <c r="AR224" s="3"/>
    </row>
    <row r="225" spans="1:44" x14ac:dyDescent="0.2">
      <c r="A225" s="3"/>
      <c r="B225" s="3"/>
      <c r="C225" s="2"/>
      <c r="D225" s="2"/>
      <c r="E225" s="2"/>
      <c r="F225" s="2"/>
      <c r="G225" s="2"/>
      <c r="H225" s="2"/>
      <c r="I225" s="2"/>
      <c r="J225" s="2"/>
      <c r="K225" s="2"/>
      <c r="L225" s="2"/>
      <c r="M225" s="2"/>
      <c r="N225" s="3"/>
      <c r="O225" s="4"/>
      <c r="P225" s="4"/>
      <c r="Q225" s="3"/>
      <c r="R225" s="2"/>
      <c r="S225" s="3"/>
      <c r="T225" s="2"/>
      <c r="U225" s="4"/>
      <c r="V225" s="4"/>
      <c r="W225" s="3"/>
      <c r="X225" s="3"/>
      <c r="Y225" s="3"/>
      <c r="Z225" s="3"/>
      <c r="AA225" s="3"/>
      <c r="AB225" s="3"/>
      <c r="AC225" s="3"/>
      <c r="AD225" s="3"/>
      <c r="AE225" s="3"/>
      <c r="AF225" s="3"/>
      <c r="AG225" s="3"/>
      <c r="AH225" s="3"/>
      <c r="AI225" s="3"/>
      <c r="AJ225" s="3"/>
      <c r="AK225" s="3"/>
      <c r="AL225" s="3"/>
      <c r="AM225" s="3"/>
      <c r="AN225" s="3"/>
      <c r="AO225" s="3"/>
      <c r="AP225" s="3"/>
      <c r="AQ225" s="3"/>
      <c r="AR225" s="3"/>
    </row>
    <row r="226" spans="1:44" x14ac:dyDescent="0.2">
      <c r="A226" s="3"/>
      <c r="B226" s="3"/>
      <c r="C226" s="2"/>
      <c r="D226" s="2"/>
      <c r="E226" s="2"/>
      <c r="F226" s="2"/>
      <c r="G226" s="2"/>
      <c r="H226" s="2"/>
      <c r="I226" s="2"/>
      <c r="J226" s="2"/>
      <c r="K226" s="2"/>
      <c r="L226" s="2"/>
      <c r="M226" s="2"/>
      <c r="N226" s="3"/>
      <c r="O226" s="4"/>
      <c r="P226" s="4"/>
      <c r="Q226" s="3"/>
      <c r="R226" s="2"/>
      <c r="S226" s="3"/>
      <c r="T226" s="2"/>
      <c r="U226" s="4"/>
      <c r="V226" s="4"/>
      <c r="W226" s="3"/>
      <c r="X226" s="3"/>
      <c r="Y226" s="3"/>
      <c r="Z226" s="3"/>
      <c r="AA226" s="3"/>
      <c r="AB226" s="3"/>
      <c r="AC226" s="3"/>
      <c r="AD226" s="3"/>
      <c r="AE226" s="3"/>
      <c r="AF226" s="3"/>
      <c r="AG226" s="3"/>
      <c r="AH226" s="3"/>
      <c r="AI226" s="3"/>
      <c r="AJ226" s="3"/>
      <c r="AK226" s="3"/>
      <c r="AL226" s="3"/>
      <c r="AM226" s="3"/>
      <c r="AN226" s="3"/>
      <c r="AO226" s="3"/>
      <c r="AP226" s="3"/>
      <c r="AQ226" s="3"/>
      <c r="AR226" s="3"/>
    </row>
    <row r="227" spans="1:44" x14ac:dyDescent="0.2">
      <c r="A227" s="3"/>
      <c r="B227" s="3"/>
      <c r="C227" s="2"/>
      <c r="D227" s="2"/>
      <c r="E227" s="2"/>
      <c r="F227" s="2"/>
      <c r="G227" s="2"/>
      <c r="H227" s="2"/>
      <c r="I227" s="2"/>
      <c r="J227" s="2"/>
      <c r="K227" s="2"/>
      <c r="L227" s="2"/>
      <c r="M227" s="2"/>
      <c r="N227" s="3"/>
      <c r="O227" s="4"/>
      <c r="P227" s="4"/>
      <c r="Q227" s="3"/>
      <c r="R227" s="2"/>
      <c r="S227" s="3"/>
      <c r="T227" s="2"/>
      <c r="U227" s="4"/>
      <c r="V227" s="4"/>
      <c r="W227" s="3"/>
      <c r="X227" s="3"/>
      <c r="Y227" s="3"/>
      <c r="Z227" s="3"/>
      <c r="AA227" s="3"/>
      <c r="AB227" s="3"/>
      <c r="AC227" s="3"/>
      <c r="AD227" s="3"/>
      <c r="AE227" s="3"/>
      <c r="AF227" s="3"/>
      <c r="AG227" s="3"/>
      <c r="AH227" s="3"/>
      <c r="AI227" s="3"/>
      <c r="AJ227" s="3"/>
      <c r="AK227" s="3"/>
      <c r="AL227" s="3"/>
      <c r="AM227" s="3"/>
      <c r="AN227" s="3"/>
      <c r="AO227" s="3"/>
      <c r="AP227" s="3"/>
      <c r="AQ227" s="3"/>
      <c r="AR227" s="3"/>
    </row>
    <row r="228" spans="1:44" x14ac:dyDescent="0.2">
      <c r="A228" s="3"/>
      <c r="B228" s="3"/>
      <c r="C228" s="2"/>
      <c r="D228" s="2"/>
      <c r="E228" s="2"/>
      <c r="F228" s="2"/>
      <c r="G228" s="2"/>
      <c r="H228" s="2"/>
      <c r="I228" s="2"/>
      <c r="J228" s="2"/>
      <c r="K228" s="2"/>
      <c r="L228" s="2"/>
      <c r="M228" s="2"/>
      <c r="N228" s="3"/>
      <c r="O228" s="4"/>
      <c r="P228" s="4"/>
      <c r="Q228" s="3"/>
      <c r="R228" s="2"/>
      <c r="S228" s="3"/>
      <c r="T228" s="2"/>
      <c r="U228" s="4"/>
      <c r="V228" s="4"/>
      <c r="W228" s="3"/>
      <c r="X228" s="3"/>
      <c r="Y228" s="3"/>
      <c r="Z228" s="3"/>
      <c r="AA228" s="3"/>
      <c r="AB228" s="3"/>
      <c r="AC228" s="3"/>
      <c r="AD228" s="3"/>
      <c r="AE228" s="3"/>
      <c r="AF228" s="3"/>
      <c r="AG228" s="3"/>
      <c r="AH228" s="3"/>
      <c r="AI228" s="3"/>
      <c r="AJ228" s="3"/>
      <c r="AK228" s="3"/>
      <c r="AL228" s="3"/>
      <c r="AM228" s="3"/>
      <c r="AN228" s="3"/>
      <c r="AO228" s="3"/>
      <c r="AP228" s="3"/>
      <c r="AQ228" s="3"/>
      <c r="AR228" s="3"/>
    </row>
    <row r="229" spans="1:44" x14ac:dyDescent="0.2">
      <c r="A229" s="3"/>
      <c r="B229" s="3"/>
      <c r="C229" s="2"/>
      <c r="D229" s="2"/>
      <c r="E229" s="2"/>
      <c r="F229" s="2"/>
      <c r="G229" s="2"/>
      <c r="H229" s="2"/>
      <c r="I229" s="2"/>
      <c r="J229" s="2"/>
      <c r="K229" s="2"/>
      <c r="L229" s="2"/>
      <c r="M229" s="2"/>
      <c r="N229" s="3"/>
      <c r="O229" s="4"/>
      <c r="P229" s="4"/>
      <c r="Q229" s="3"/>
      <c r="R229" s="2"/>
      <c r="S229" s="3"/>
      <c r="T229" s="2"/>
      <c r="U229" s="4"/>
      <c r="V229" s="4"/>
      <c r="W229" s="3"/>
      <c r="X229" s="3"/>
      <c r="Y229" s="3"/>
      <c r="Z229" s="3"/>
      <c r="AA229" s="3"/>
      <c r="AB229" s="3"/>
      <c r="AC229" s="3"/>
      <c r="AD229" s="3"/>
      <c r="AE229" s="3"/>
      <c r="AF229" s="3"/>
      <c r="AG229" s="3"/>
      <c r="AH229" s="3"/>
      <c r="AI229" s="3"/>
      <c r="AJ229" s="3"/>
      <c r="AK229" s="3"/>
      <c r="AL229" s="3"/>
      <c r="AM229" s="3"/>
      <c r="AN229" s="3"/>
      <c r="AO229" s="3"/>
      <c r="AP229" s="3"/>
      <c r="AQ229" s="3"/>
      <c r="AR229" s="3"/>
    </row>
    <row r="230" spans="1:44" x14ac:dyDescent="0.2">
      <c r="A230" s="3"/>
      <c r="B230" s="3"/>
      <c r="C230" s="2"/>
      <c r="D230" s="2"/>
      <c r="E230" s="2"/>
      <c r="F230" s="2"/>
      <c r="G230" s="2"/>
      <c r="H230" s="2"/>
      <c r="I230" s="2"/>
      <c r="J230" s="2"/>
      <c r="K230" s="2"/>
      <c r="L230" s="2"/>
      <c r="M230" s="2"/>
      <c r="N230" s="3"/>
      <c r="O230" s="4"/>
      <c r="P230" s="4"/>
      <c r="Q230" s="3"/>
      <c r="R230" s="2"/>
      <c r="S230" s="3"/>
      <c r="T230" s="2"/>
      <c r="U230" s="4"/>
      <c r="V230" s="4"/>
      <c r="W230" s="3"/>
      <c r="X230" s="3"/>
      <c r="Y230" s="3"/>
      <c r="Z230" s="3"/>
      <c r="AA230" s="3"/>
      <c r="AB230" s="3"/>
      <c r="AC230" s="3"/>
      <c r="AD230" s="3"/>
      <c r="AE230" s="3"/>
      <c r="AF230" s="3"/>
      <c r="AG230" s="3"/>
      <c r="AH230" s="3"/>
      <c r="AI230" s="3"/>
      <c r="AJ230" s="3"/>
      <c r="AK230" s="3"/>
      <c r="AL230" s="3"/>
      <c r="AM230" s="3"/>
      <c r="AN230" s="3"/>
      <c r="AO230" s="3"/>
      <c r="AP230" s="3"/>
      <c r="AQ230" s="3"/>
      <c r="AR230" s="3"/>
    </row>
    <row r="231" spans="1:44" x14ac:dyDescent="0.2">
      <c r="A231" s="3"/>
      <c r="B231" s="3"/>
      <c r="C231" s="2"/>
      <c r="D231" s="2"/>
      <c r="E231" s="2"/>
      <c r="F231" s="2"/>
      <c r="G231" s="2"/>
      <c r="H231" s="2"/>
      <c r="I231" s="2"/>
      <c r="J231" s="2"/>
      <c r="K231" s="2"/>
      <c r="L231" s="2"/>
      <c r="M231" s="2"/>
      <c r="N231" s="3"/>
      <c r="O231" s="4"/>
      <c r="P231" s="4"/>
      <c r="Q231" s="3"/>
      <c r="R231" s="2"/>
      <c r="S231" s="3"/>
      <c r="T231" s="2"/>
      <c r="U231" s="4"/>
      <c r="V231" s="4"/>
      <c r="W231" s="3"/>
      <c r="X231" s="3"/>
      <c r="Y231" s="3"/>
      <c r="Z231" s="3"/>
      <c r="AA231" s="3"/>
      <c r="AB231" s="3"/>
      <c r="AC231" s="3"/>
      <c r="AD231" s="3"/>
      <c r="AE231" s="3"/>
      <c r="AF231" s="3"/>
      <c r="AG231" s="3"/>
      <c r="AH231" s="3"/>
      <c r="AI231" s="3"/>
      <c r="AJ231" s="3"/>
      <c r="AK231" s="3"/>
      <c r="AL231" s="3"/>
      <c r="AM231" s="3"/>
      <c r="AN231" s="3"/>
      <c r="AO231" s="3"/>
      <c r="AP231" s="3"/>
      <c r="AQ231" s="3"/>
      <c r="AR231" s="3"/>
    </row>
    <row r="232" spans="1:44" x14ac:dyDescent="0.2">
      <c r="A232" s="3"/>
      <c r="B232" s="3"/>
      <c r="C232" s="2"/>
      <c r="D232" s="2"/>
      <c r="E232" s="2"/>
      <c r="F232" s="2"/>
      <c r="G232" s="2"/>
      <c r="H232" s="2"/>
      <c r="I232" s="2"/>
      <c r="J232" s="2"/>
      <c r="K232" s="2"/>
      <c r="L232" s="2"/>
      <c r="M232" s="2"/>
      <c r="N232" s="3"/>
      <c r="O232" s="4"/>
      <c r="P232" s="4"/>
      <c r="Q232" s="3"/>
      <c r="R232" s="2"/>
      <c r="S232" s="3"/>
      <c r="T232" s="2"/>
      <c r="U232" s="4"/>
      <c r="V232" s="4"/>
      <c r="W232" s="3"/>
      <c r="X232" s="3"/>
      <c r="Y232" s="3"/>
      <c r="Z232" s="3"/>
      <c r="AA232" s="3"/>
      <c r="AB232" s="3"/>
      <c r="AC232" s="3"/>
      <c r="AD232" s="3"/>
      <c r="AE232" s="3"/>
      <c r="AF232" s="3"/>
      <c r="AG232" s="3"/>
      <c r="AH232" s="3"/>
      <c r="AI232" s="3"/>
      <c r="AJ232" s="3"/>
      <c r="AK232" s="3"/>
      <c r="AL232" s="3"/>
      <c r="AM232" s="3"/>
      <c r="AN232" s="3"/>
      <c r="AO232" s="3"/>
      <c r="AP232" s="3"/>
      <c r="AQ232" s="3"/>
      <c r="AR232" s="3"/>
    </row>
    <row r="233" spans="1:44" x14ac:dyDescent="0.2">
      <c r="A233" s="3"/>
      <c r="B233" s="3"/>
      <c r="C233" s="2"/>
      <c r="D233" s="2"/>
      <c r="E233" s="2"/>
      <c r="F233" s="2"/>
      <c r="G233" s="2"/>
      <c r="H233" s="2"/>
      <c r="I233" s="2"/>
      <c r="J233" s="2"/>
      <c r="K233" s="2"/>
      <c r="L233" s="2"/>
      <c r="M233" s="2"/>
      <c r="N233" s="3"/>
      <c r="O233" s="4"/>
      <c r="P233" s="4"/>
      <c r="Q233" s="3"/>
      <c r="R233" s="2"/>
      <c r="S233" s="3"/>
      <c r="T233" s="2"/>
      <c r="U233" s="4"/>
      <c r="V233" s="4"/>
      <c r="W233" s="3"/>
      <c r="X233" s="3"/>
      <c r="Y233" s="3"/>
      <c r="Z233" s="3"/>
      <c r="AA233" s="3"/>
      <c r="AB233" s="3"/>
      <c r="AC233" s="3"/>
      <c r="AD233" s="3"/>
      <c r="AE233" s="3"/>
      <c r="AF233" s="3"/>
      <c r="AG233" s="3"/>
      <c r="AH233" s="3"/>
      <c r="AI233" s="3"/>
      <c r="AJ233" s="3"/>
      <c r="AK233" s="3"/>
      <c r="AL233" s="3"/>
      <c r="AM233" s="3"/>
      <c r="AN233" s="3"/>
      <c r="AO233" s="3"/>
      <c r="AP233" s="3"/>
      <c r="AQ233" s="3"/>
      <c r="AR233" s="3"/>
    </row>
    <row r="234" spans="1:44" x14ac:dyDescent="0.2">
      <c r="A234" s="3"/>
      <c r="B234" s="3"/>
      <c r="C234" s="2"/>
      <c r="D234" s="2"/>
      <c r="E234" s="2"/>
      <c r="F234" s="2"/>
      <c r="G234" s="2"/>
      <c r="H234" s="2"/>
      <c r="I234" s="2"/>
      <c r="J234" s="2"/>
      <c r="K234" s="2"/>
      <c r="L234" s="2"/>
      <c r="M234" s="2"/>
      <c r="N234" s="3"/>
      <c r="O234" s="4"/>
      <c r="P234" s="4"/>
      <c r="Q234" s="3"/>
      <c r="R234" s="2"/>
      <c r="S234" s="3"/>
      <c r="T234" s="2"/>
      <c r="U234" s="4"/>
      <c r="V234" s="4"/>
      <c r="W234" s="3"/>
      <c r="X234" s="3"/>
      <c r="Y234" s="3"/>
      <c r="Z234" s="3"/>
      <c r="AA234" s="3"/>
      <c r="AB234" s="3"/>
      <c r="AC234" s="3"/>
      <c r="AD234" s="3"/>
      <c r="AE234" s="3"/>
      <c r="AF234" s="3"/>
      <c r="AG234" s="3"/>
      <c r="AH234" s="3"/>
      <c r="AI234" s="3"/>
      <c r="AJ234" s="3"/>
      <c r="AK234" s="3"/>
      <c r="AL234" s="3"/>
      <c r="AM234" s="3"/>
      <c r="AN234" s="3"/>
      <c r="AO234" s="3"/>
      <c r="AP234" s="3"/>
      <c r="AQ234" s="3"/>
      <c r="AR234" s="3"/>
    </row>
    <row r="235" spans="1:44" x14ac:dyDescent="0.2">
      <c r="A235" s="3"/>
      <c r="B235" s="3"/>
      <c r="C235" s="2"/>
      <c r="D235" s="2"/>
      <c r="E235" s="2"/>
      <c r="F235" s="2"/>
      <c r="G235" s="2"/>
      <c r="H235" s="2"/>
      <c r="I235" s="2"/>
      <c r="J235" s="2"/>
      <c r="K235" s="2"/>
      <c r="L235" s="2"/>
      <c r="M235" s="2"/>
      <c r="N235" s="3"/>
      <c r="O235" s="4"/>
      <c r="P235" s="4"/>
      <c r="Q235" s="3"/>
      <c r="R235" s="2"/>
      <c r="S235" s="3"/>
      <c r="T235" s="2"/>
      <c r="U235" s="4"/>
      <c r="V235" s="4"/>
      <c r="W235" s="3"/>
      <c r="X235" s="3"/>
      <c r="Y235" s="3"/>
      <c r="Z235" s="3"/>
      <c r="AA235" s="3"/>
      <c r="AB235" s="3"/>
      <c r="AC235" s="3"/>
      <c r="AD235" s="3"/>
      <c r="AE235" s="3"/>
      <c r="AF235" s="3"/>
      <c r="AG235" s="3"/>
      <c r="AH235" s="3"/>
      <c r="AI235" s="3"/>
      <c r="AJ235" s="3"/>
      <c r="AK235" s="3"/>
      <c r="AL235" s="3"/>
      <c r="AM235" s="3"/>
      <c r="AN235" s="3"/>
      <c r="AO235" s="3"/>
      <c r="AP235" s="3"/>
      <c r="AQ235" s="3"/>
      <c r="AR235" s="3"/>
    </row>
    <row r="236" spans="1:44" x14ac:dyDescent="0.2">
      <c r="A236" s="3"/>
      <c r="B236" s="3"/>
      <c r="C236" s="2"/>
      <c r="D236" s="2"/>
      <c r="E236" s="2"/>
      <c r="F236" s="2"/>
      <c r="G236" s="2"/>
      <c r="H236" s="2"/>
      <c r="I236" s="2"/>
      <c r="J236" s="2"/>
      <c r="K236" s="2"/>
      <c r="L236" s="2"/>
      <c r="M236" s="2"/>
      <c r="N236" s="3"/>
      <c r="O236" s="4"/>
      <c r="P236" s="4"/>
      <c r="Q236" s="3"/>
      <c r="R236" s="2"/>
      <c r="S236" s="3"/>
      <c r="T236" s="2"/>
      <c r="U236" s="4"/>
      <c r="V236" s="4"/>
      <c r="W236" s="3"/>
      <c r="X236" s="3"/>
      <c r="Y236" s="3"/>
      <c r="Z236" s="3"/>
      <c r="AA236" s="3"/>
      <c r="AB236" s="3"/>
      <c r="AC236" s="3"/>
      <c r="AD236" s="3"/>
      <c r="AE236" s="3"/>
      <c r="AF236" s="3"/>
      <c r="AG236" s="3"/>
      <c r="AH236" s="3"/>
      <c r="AI236" s="3"/>
      <c r="AJ236" s="3"/>
      <c r="AK236" s="3"/>
      <c r="AL236" s="3"/>
      <c r="AM236" s="3"/>
      <c r="AN236" s="3"/>
      <c r="AO236" s="3"/>
      <c r="AP236" s="3"/>
      <c r="AQ236" s="3"/>
      <c r="AR236" s="3"/>
    </row>
    <row r="237" spans="1:44" x14ac:dyDescent="0.2">
      <c r="A237" s="3"/>
      <c r="B237" s="3"/>
      <c r="C237" s="2"/>
      <c r="D237" s="2"/>
      <c r="E237" s="2"/>
      <c r="F237" s="2"/>
      <c r="G237" s="2"/>
      <c r="H237" s="2"/>
      <c r="I237" s="2"/>
      <c r="J237" s="2"/>
      <c r="K237" s="2"/>
      <c r="L237" s="2"/>
      <c r="M237" s="2"/>
      <c r="N237" s="3"/>
      <c r="O237" s="4"/>
      <c r="P237" s="4"/>
      <c r="Q237" s="3"/>
      <c r="R237" s="2"/>
      <c r="S237" s="3"/>
      <c r="T237" s="2"/>
      <c r="U237" s="4"/>
      <c r="V237" s="4"/>
      <c r="W237" s="3"/>
      <c r="X237" s="3"/>
      <c r="Y237" s="3"/>
      <c r="Z237" s="3"/>
      <c r="AA237" s="3"/>
      <c r="AB237" s="3"/>
      <c r="AC237" s="3"/>
      <c r="AD237" s="3"/>
      <c r="AE237" s="3"/>
      <c r="AF237" s="3"/>
      <c r="AG237" s="3"/>
      <c r="AH237" s="3"/>
      <c r="AI237" s="3"/>
      <c r="AJ237" s="3"/>
      <c r="AK237" s="3"/>
      <c r="AL237" s="3"/>
      <c r="AM237" s="3"/>
      <c r="AN237" s="3"/>
      <c r="AO237" s="3"/>
      <c r="AP237" s="3"/>
      <c r="AQ237" s="3"/>
      <c r="AR237" s="3"/>
    </row>
    <row r="238" spans="1:44" x14ac:dyDescent="0.2">
      <c r="A238" s="3"/>
      <c r="B238" s="3"/>
      <c r="C238" s="2"/>
      <c r="D238" s="2"/>
      <c r="E238" s="2"/>
      <c r="F238" s="2"/>
      <c r="G238" s="2"/>
      <c r="H238" s="2"/>
      <c r="I238" s="2"/>
      <c r="J238" s="2"/>
      <c r="K238" s="2"/>
      <c r="L238" s="2"/>
      <c r="M238" s="2"/>
      <c r="N238" s="3"/>
      <c r="O238" s="4"/>
      <c r="P238" s="4"/>
      <c r="Q238" s="3"/>
      <c r="R238" s="2"/>
      <c r="S238" s="3"/>
      <c r="T238" s="2"/>
      <c r="U238" s="4"/>
      <c r="V238" s="4"/>
      <c r="W238" s="3"/>
      <c r="X238" s="3"/>
      <c r="Y238" s="3"/>
      <c r="Z238" s="3"/>
      <c r="AA238" s="3"/>
      <c r="AB238" s="3"/>
      <c r="AC238" s="3"/>
      <c r="AD238" s="3"/>
      <c r="AE238" s="3"/>
      <c r="AF238" s="3"/>
      <c r="AG238" s="3"/>
      <c r="AH238" s="3"/>
      <c r="AI238" s="3"/>
      <c r="AJ238" s="3"/>
      <c r="AK238" s="3"/>
      <c r="AL238" s="3"/>
      <c r="AM238" s="3"/>
      <c r="AN238" s="3"/>
      <c r="AO238" s="3"/>
      <c r="AP238" s="3"/>
      <c r="AQ238" s="3"/>
      <c r="AR238" s="3"/>
    </row>
    <row r="239" spans="1:44" x14ac:dyDescent="0.2">
      <c r="A239" s="3"/>
      <c r="B239" s="3"/>
      <c r="C239" s="2"/>
      <c r="D239" s="2"/>
      <c r="E239" s="2"/>
      <c r="F239" s="2"/>
      <c r="G239" s="2"/>
      <c r="H239" s="2"/>
      <c r="I239" s="2"/>
      <c r="J239" s="2"/>
      <c r="K239" s="2"/>
      <c r="L239" s="2"/>
      <c r="M239" s="2"/>
      <c r="N239" s="3"/>
      <c r="O239" s="4"/>
      <c r="P239" s="4"/>
      <c r="Q239" s="3"/>
      <c r="R239" s="2"/>
      <c r="S239" s="3"/>
      <c r="T239" s="2"/>
      <c r="U239" s="4"/>
      <c r="V239" s="4"/>
      <c r="W239" s="3"/>
      <c r="X239" s="3"/>
      <c r="Y239" s="3"/>
      <c r="Z239" s="3"/>
      <c r="AA239" s="3"/>
      <c r="AB239" s="3"/>
      <c r="AC239" s="3"/>
      <c r="AD239" s="3"/>
      <c r="AE239" s="3"/>
      <c r="AF239" s="3"/>
      <c r="AG239" s="3"/>
      <c r="AH239" s="3"/>
      <c r="AI239" s="3"/>
      <c r="AJ239" s="3"/>
      <c r="AK239" s="3"/>
      <c r="AL239" s="3"/>
      <c r="AM239" s="3"/>
      <c r="AN239" s="3"/>
      <c r="AO239" s="3"/>
      <c r="AP239" s="3"/>
      <c r="AQ239" s="3"/>
      <c r="AR239" s="3"/>
    </row>
    <row r="240" spans="1:44" x14ac:dyDescent="0.2">
      <c r="A240" s="3"/>
      <c r="B240" s="3"/>
      <c r="C240" s="2"/>
      <c r="D240" s="2"/>
      <c r="E240" s="2"/>
      <c r="F240" s="2"/>
      <c r="G240" s="2"/>
      <c r="H240" s="2"/>
      <c r="I240" s="2"/>
      <c r="J240" s="2"/>
      <c r="K240" s="2"/>
      <c r="L240" s="2"/>
      <c r="M240" s="2"/>
      <c r="N240" s="3"/>
      <c r="O240" s="4"/>
      <c r="P240" s="4"/>
      <c r="Q240" s="3"/>
      <c r="R240" s="2"/>
      <c r="S240" s="3"/>
      <c r="T240" s="2"/>
      <c r="U240" s="4"/>
      <c r="V240" s="4"/>
      <c r="W240" s="3"/>
      <c r="X240" s="3"/>
      <c r="Y240" s="3"/>
      <c r="Z240" s="3"/>
      <c r="AA240" s="3"/>
      <c r="AB240" s="3"/>
      <c r="AC240" s="3"/>
      <c r="AD240" s="3"/>
      <c r="AE240" s="3"/>
      <c r="AF240" s="3"/>
      <c r="AG240" s="3"/>
      <c r="AH240" s="3"/>
      <c r="AI240" s="3"/>
      <c r="AJ240" s="3"/>
      <c r="AK240" s="3"/>
      <c r="AL240" s="3"/>
      <c r="AM240" s="3"/>
      <c r="AN240" s="3"/>
      <c r="AO240" s="3"/>
      <c r="AP240" s="3"/>
      <c r="AQ240" s="3"/>
      <c r="AR240" s="3"/>
    </row>
    <row r="241" spans="1:44" x14ac:dyDescent="0.2">
      <c r="A241" s="3"/>
      <c r="B241" s="3"/>
      <c r="C241" s="2"/>
      <c r="D241" s="2"/>
      <c r="E241" s="2"/>
      <c r="F241" s="2"/>
      <c r="G241" s="2"/>
      <c r="H241" s="2"/>
      <c r="I241" s="2"/>
      <c r="J241" s="2"/>
      <c r="K241" s="2"/>
      <c r="L241" s="2"/>
      <c r="M241" s="2"/>
      <c r="N241" s="3"/>
      <c r="O241" s="4"/>
      <c r="P241" s="4"/>
      <c r="Q241" s="3"/>
      <c r="R241" s="2"/>
      <c r="S241" s="3"/>
      <c r="T241" s="2"/>
      <c r="U241" s="4"/>
      <c r="V241" s="4"/>
      <c r="W241" s="3"/>
      <c r="X241" s="3"/>
      <c r="Y241" s="3"/>
      <c r="Z241" s="3"/>
      <c r="AA241" s="3"/>
      <c r="AB241" s="3"/>
      <c r="AC241" s="3"/>
      <c r="AD241" s="3"/>
      <c r="AE241" s="3"/>
      <c r="AF241" s="3"/>
      <c r="AG241" s="3"/>
      <c r="AH241" s="3"/>
      <c r="AI241" s="3"/>
      <c r="AJ241" s="3"/>
      <c r="AK241" s="3"/>
      <c r="AL241" s="3"/>
      <c r="AM241" s="3"/>
      <c r="AN241" s="3"/>
      <c r="AO241" s="3"/>
      <c r="AP241" s="3"/>
      <c r="AQ241" s="3"/>
      <c r="AR241" s="3"/>
    </row>
    <row r="242" spans="1:44" x14ac:dyDescent="0.2">
      <c r="A242" s="3"/>
      <c r="B242" s="3"/>
      <c r="C242" s="2"/>
      <c r="D242" s="2"/>
      <c r="E242" s="2"/>
      <c r="F242" s="2"/>
      <c r="G242" s="2"/>
      <c r="H242" s="2"/>
      <c r="I242" s="2"/>
      <c r="J242" s="2"/>
      <c r="K242" s="2"/>
      <c r="L242" s="2"/>
      <c r="M242" s="2"/>
      <c r="N242" s="3"/>
      <c r="O242" s="4"/>
      <c r="P242" s="4"/>
      <c r="Q242" s="3"/>
      <c r="R242" s="2"/>
      <c r="S242" s="3"/>
      <c r="T242" s="2"/>
      <c r="U242" s="4"/>
      <c r="V242" s="4"/>
      <c r="W242" s="3"/>
      <c r="X242" s="3"/>
      <c r="Y242" s="3"/>
      <c r="Z242" s="3"/>
      <c r="AA242" s="3"/>
      <c r="AB242" s="3"/>
      <c r="AC242" s="3"/>
      <c r="AD242" s="3"/>
      <c r="AE242" s="3"/>
      <c r="AF242" s="3"/>
      <c r="AG242" s="3"/>
      <c r="AH242" s="3"/>
      <c r="AI242" s="3"/>
      <c r="AJ242" s="3"/>
      <c r="AK242" s="3"/>
      <c r="AL242" s="3"/>
      <c r="AM242" s="3"/>
      <c r="AN242" s="3"/>
      <c r="AO242" s="3"/>
      <c r="AP242" s="3"/>
      <c r="AQ242" s="3"/>
      <c r="AR242" s="3"/>
    </row>
    <row r="243" spans="1:44" x14ac:dyDescent="0.2">
      <c r="A243" s="3"/>
      <c r="B243" s="3"/>
      <c r="C243" s="2"/>
      <c r="D243" s="2"/>
      <c r="E243" s="2"/>
      <c r="F243" s="2"/>
      <c r="G243" s="2"/>
      <c r="H243" s="2"/>
      <c r="I243" s="2"/>
      <c r="J243" s="2"/>
      <c r="K243" s="2"/>
      <c r="L243" s="2"/>
      <c r="M243" s="2"/>
      <c r="N243" s="3"/>
      <c r="O243" s="4"/>
      <c r="P243" s="4"/>
      <c r="Q243" s="3"/>
      <c r="R243" s="2"/>
      <c r="S243" s="3"/>
      <c r="T243" s="2"/>
      <c r="U243" s="4"/>
      <c r="V243" s="4"/>
      <c r="W243" s="3"/>
      <c r="X243" s="3"/>
      <c r="Y243" s="3"/>
      <c r="Z243" s="3"/>
      <c r="AA243" s="3"/>
      <c r="AB243" s="3"/>
      <c r="AC243" s="3"/>
      <c r="AD243" s="3"/>
      <c r="AE243" s="3"/>
      <c r="AF243" s="3"/>
      <c r="AG243" s="3"/>
      <c r="AH243" s="3"/>
      <c r="AI243" s="3"/>
      <c r="AJ243" s="3"/>
      <c r="AK243" s="3"/>
      <c r="AL243" s="3"/>
      <c r="AM243" s="3"/>
      <c r="AN243" s="3"/>
      <c r="AO243" s="3"/>
      <c r="AP243" s="3"/>
      <c r="AQ243" s="3"/>
      <c r="AR243" s="3"/>
    </row>
    <row r="244" spans="1:44" x14ac:dyDescent="0.2">
      <c r="A244" s="3"/>
      <c r="B244" s="3"/>
      <c r="C244" s="2"/>
      <c r="D244" s="2"/>
      <c r="E244" s="2"/>
      <c r="F244" s="2"/>
      <c r="G244" s="2"/>
      <c r="H244" s="2"/>
      <c r="I244" s="2"/>
      <c r="J244" s="2"/>
      <c r="K244" s="2"/>
      <c r="L244" s="2"/>
      <c r="M244" s="2"/>
      <c r="N244" s="3"/>
      <c r="O244" s="4"/>
      <c r="P244" s="4"/>
      <c r="Q244" s="3"/>
      <c r="R244" s="2"/>
      <c r="S244" s="3"/>
      <c r="T244" s="2"/>
      <c r="U244" s="4"/>
      <c r="V244" s="4"/>
      <c r="W244" s="3"/>
      <c r="X244" s="3"/>
      <c r="Y244" s="3"/>
      <c r="Z244" s="3"/>
      <c r="AA244" s="3"/>
      <c r="AB244" s="3"/>
      <c r="AC244" s="3"/>
      <c r="AD244" s="3"/>
      <c r="AE244" s="3"/>
      <c r="AF244" s="3"/>
      <c r="AG244" s="3"/>
      <c r="AH244" s="3"/>
      <c r="AI244" s="3"/>
      <c r="AJ244" s="3"/>
      <c r="AK244" s="3"/>
      <c r="AL244" s="3"/>
      <c r="AM244" s="3"/>
      <c r="AN244" s="3"/>
      <c r="AO244" s="3"/>
      <c r="AP244" s="3"/>
      <c r="AQ244" s="3"/>
      <c r="AR244" s="3"/>
    </row>
    <row r="245" spans="1:44" x14ac:dyDescent="0.2">
      <c r="A245" s="3"/>
      <c r="B245" s="3"/>
      <c r="C245" s="2"/>
      <c r="D245" s="2"/>
      <c r="E245" s="2"/>
      <c r="F245" s="2"/>
      <c r="G245" s="2"/>
      <c r="H245" s="2"/>
      <c r="I245" s="2"/>
      <c r="J245" s="2"/>
      <c r="K245" s="2"/>
      <c r="L245" s="2"/>
      <c r="M245" s="2"/>
      <c r="N245" s="3"/>
      <c r="O245" s="4"/>
      <c r="P245" s="4"/>
      <c r="Q245" s="3"/>
      <c r="R245" s="2"/>
      <c r="S245" s="3"/>
      <c r="T245" s="2"/>
      <c r="U245" s="4"/>
      <c r="V245" s="4"/>
      <c r="W245" s="3"/>
      <c r="X245" s="3"/>
      <c r="Y245" s="3"/>
      <c r="Z245" s="3"/>
      <c r="AA245" s="3"/>
      <c r="AB245" s="3"/>
      <c r="AC245" s="3"/>
      <c r="AD245" s="3"/>
      <c r="AE245" s="3"/>
      <c r="AF245" s="3"/>
      <c r="AG245" s="3"/>
      <c r="AH245" s="3"/>
      <c r="AI245" s="3"/>
      <c r="AJ245" s="3"/>
      <c r="AK245" s="3"/>
      <c r="AL245" s="3"/>
      <c r="AM245" s="3"/>
      <c r="AN245" s="3"/>
      <c r="AO245" s="3"/>
      <c r="AP245" s="3"/>
      <c r="AQ245" s="3"/>
      <c r="AR245" s="3"/>
    </row>
    <row r="246" spans="1:44" x14ac:dyDescent="0.2">
      <c r="A246" s="3"/>
      <c r="B246" s="3"/>
      <c r="C246" s="2"/>
      <c r="D246" s="2"/>
      <c r="E246" s="2"/>
      <c r="F246" s="2"/>
      <c r="G246" s="2"/>
      <c r="H246" s="2"/>
      <c r="I246" s="2"/>
      <c r="J246" s="2"/>
      <c r="K246" s="2"/>
      <c r="L246" s="2"/>
      <c r="M246" s="2"/>
      <c r="N246" s="3"/>
      <c r="O246" s="4"/>
      <c r="P246" s="4"/>
      <c r="Q246" s="3"/>
      <c r="R246" s="2"/>
      <c r="S246" s="3"/>
      <c r="T246" s="2"/>
      <c r="U246" s="4"/>
      <c r="V246" s="4"/>
      <c r="W246" s="3"/>
      <c r="X246" s="3"/>
      <c r="Y246" s="3"/>
      <c r="Z246" s="3"/>
      <c r="AA246" s="3"/>
      <c r="AB246" s="3"/>
      <c r="AC246" s="3"/>
      <c r="AD246" s="3"/>
      <c r="AE246" s="3"/>
      <c r="AF246" s="3"/>
      <c r="AG246" s="3"/>
      <c r="AH246" s="3"/>
      <c r="AI246" s="3"/>
      <c r="AJ246" s="3"/>
      <c r="AK246" s="3"/>
      <c r="AL246" s="3"/>
      <c r="AM246" s="3"/>
      <c r="AN246" s="3"/>
      <c r="AO246" s="3"/>
      <c r="AP246" s="3"/>
      <c r="AQ246" s="3"/>
      <c r="AR246" s="3"/>
    </row>
    <row r="247" spans="1:44" x14ac:dyDescent="0.2">
      <c r="A247" s="3"/>
      <c r="B247" s="3"/>
      <c r="C247" s="2"/>
      <c r="D247" s="2"/>
      <c r="E247" s="2"/>
      <c r="F247" s="2"/>
      <c r="G247" s="2"/>
      <c r="H247" s="2"/>
      <c r="I247" s="2"/>
      <c r="J247" s="2"/>
      <c r="K247" s="2"/>
      <c r="L247" s="2"/>
      <c r="M247" s="2"/>
      <c r="N247" s="3"/>
      <c r="O247" s="4"/>
      <c r="P247" s="4"/>
      <c r="Q247" s="3"/>
      <c r="R247" s="2"/>
      <c r="S247" s="3"/>
      <c r="T247" s="2"/>
      <c r="U247" s="4"/>
      <c r="V247" s="4"/>
      <c r="W247" s="3"/>
      <c r="X247" s="3"/>
      <c r="Y247" s="3"/>
      <c r="Z247" s="3"/>
      <c r="AA247" s="3"/>
      <c r="AB247" s="3"/>
      <c r="AC247" s="3"/>
      <c r="AD247" s="3"/>
      <c r="AE247" s="3"/>
      <c r="AF247" s="3"/>
      <c r="AG247" s="3"/>
      <c r="AH247" s="3"/>
      <c r="AI247" s="3"/>
      <c r="AJ247" s="3"/>
      <c r="AK247" s="3"/>
      <c r="AL247" s="3"/>
      <c r="AM247" s="3"/>
      <c r="AN247" s="3"/>
      <c r="AO247" s="3"/>
      <c r="AP247" s="3"/>
      <c r="AQ247" s="3"/>
      <c r="AR247" s="3"/>
    </row>
    <row r="248" spans="1:44" x14ac:dyDescent="0.2">
      <c r="A248" s="3"/>
      <c r="B248" s="3"/>
      <c r="C248" s="2"/>
      <c r="D248" s="2"/>
      <c r="E248" s="2"/>
      <c r="F248" s="2"/>
      <c r="G248" s="2"/>
      <c r="H248" s="2"/>
      <c r="I248" s="2"/>
      <c r="J248" s="2"/>
      <c r="K248" s="2"/>
      <c r="L248" s="2"/>
      <c r="M248" s="2"/>
      <c r="N248" s="3"/>
      <c r="O248" s="4"/>
      <c r="P248" s="4"/>
      <c r="Q248" s="3"/>
      <c r="R248" s="2"/>
      <c r="S248" s="3"/>
      <c r="T248" s="2"/>
      <c r="U248" s="4"/>
      <c r="V248" s="4"/>
      <c r="W248" s="3"/>
      <c r="X248" s="3"/>
      <c r="Y248" s="3"/>
      <c r="Z248" s="3"/>
      <c r="AA248" s="3"/>
      <c r="AB248" s="3"/>
      <c r="AC248" s="3"/>
      <c r="AD248" s="3"/>
      <c r="AE248" s="3"/>
      <c r="AF248" s="3"/>
      <c r="AG248" s="3"/>
      <c r="AH248" s="3"/>
      <c r="AI248" s="3"/>
      <c r="AJ248" s="3"/>
      <c r="AK248" s="3"/>
      <c r="AL248" s="3"/>
      <c r="AM248" s="3"/>
      <c r="AN248" s="3"/>
      <c r="AO248" s="3"/>
      <c r="AP248" s="3"/>
      <c r="AQ248" s="3"/>
      <c r="AR248" s="3"/>
    </row>
    <row r="249" spans="1:44" x14ac:dyDescent="0.2">
      <c r="A249" s="3"/>
      <c r="B249" s="3"/>
      <c r="C249" s="2"/>
      <c r="D249" s="2"/>
      <c r="E249" s="2"/>
      <c r="F249" s="2"/>
      <c r="G249" s="2"/>
      <c r="H249" s="2"/>
      <c r="I249" s="2"/>
      <c r="J249" s="2"/>
      <c r="K249" s="2"/>
      <c r="L249" s="2"/>
      <c r="M249" s="2"/>
      <c r="N249" s="3"/>
      <c r="O249" s="4"/>
      <c r="P249" s="4"/>
      <c r="Q249" s="3"/>
      <c r="R249" s="2"/>
      <c r="S249" s="3"/>
      <c r="T249" s="2"/>
      <c r="U249" s="4"/>
      <c r="V249" s="4"/>
      <c r="W249" s="3"/>
      <c r="X249" s="3"/>
      <c r="Y249" s="3"/>
      <c r="Z249" s="3"/>
      <c r="AA249" s="3"/>
      <c r="AB249" s="3"/>
      <c r="AC249" s="3"/>
      <c r="AD249" s="3"/>
      <c r="AE249" s="3"/>
      <c r="AF249" s="3"/>
      <c r="AG249" s="3"/>
      <c r="AH249" s="3"/>
      <c r="AI249" s="3"/>
      <c r="AJ249" s="3"/>
      <c r="AK249" s="3"/>
      <c r="AL249" s="3"/>
      <c r="AM249" s="3"/>
      <c r="AN249" s="3"/>
      <c r="AO249" s="3"/>
      <c r="AP249" s="3"/>
      <c r="AQ249" s="3"/>
      <c r="AR249" s="3"/>
    </row>
    <row r="250" spans="1:44" x14ac:dyDescent="0.2">
      <c r="A250" s="3"/>
      <c r="B250" s="3"/>
      <c r="C250" s="2"/>
      <c r="D250" s="2"/>
      <c r="E250" s="2"/>
      <c r="F250" s="2"/>
      <c r="G250" s="2"/>
      <c r="H250" s="2"/>
      <c r="I250" s="2"/>
      <c r="J250" s="2"/>
      <c r="K250" s="2"/>
      <c r="L250" s="2"/>
      <c r="M250" s="2"/>
      <c r="N250" s="3"/>
      <c r="O250" s="4"/>
      <c r="P250" s="4"/>
      <c r="Q250" s="3"/>
      <c r="R250" s="2"/>
      <c r="S250" s="3"/>
      <c r="T250" s="2"/>
      <c r="U250" s="4"/>
      <c r="V250" s="4"/>
      <c r="W250" s="3"/>
      <c r="X250" s="3"/>
      <c r="Y250" s="3"/>
      <c r="Z250" s="3"/>
      <c r="AA250" s="3"/>
      <c r="AB250" s="3"/>
      <c r="AC250" s="3"/>
      <c r="AD250" s="3"/>
      <c r="AE250" s="3"/>
      <c r="AF250" s="3"/>
      <c r="AG250" s="3"/>
      <c r="AH250" s="3"/>
      <c r="AI250" s="3"/>
      <c r="AJ250" s="3"/>
      <c r="AK250" s="3"/>
      <c r="AL250" s="3"/>
      <c r="AM250" s="3"/>
      <c r="AN250" s="3"/>
      <c r="AO250" s="3"/>
      <c r="AP250" s="3"/>
      <c r="AQ250" s="3"/>
      <c r="AR250" s="3"/>
    </row>
    <row r="251" spans="1:44" x14ac:dyDescent="0.2">
      <c r="A251" s="3"/>
      <c r="B251" s="3"/>
      <c r="C251" s="2"/>
      <c r="D251" s="2"/>
      <c r="E251" s="2"/>
      <c r="F251" s="2"/>
      <c r="G251" s="2"/>
      <c r="H251" s="2"/>
      <c r="I251" s="2"/>
      <c r="J251" s="2"/>
      <c r="K251" s="2"/>
      <c r="L251" s="2"/>
      <c r="M251" s="2"/>
      <c r="N251" s="3"/>
      <c r="O251" s="4"/>
      <c r="P251" s="4"/>
      <c r="Q251" s="3"/>
      <c r="R251" s="2"/>
      <c r="S251" s="3"/>
      <c r="T251" s="2"/>
      <c r="U251" s="4"/>
      <c r="V251" s="4"/>
      <c r="W251" s="3"/>
      <c r="X251" s="3"/>
      <c r="Y251" s="3"/>
      <c r="Z251" s="3"/>
      <c r="AA251" s="3"/>
      <c r="AB251" s="3"/>
      <c r="AC251" s="3"/>
      <c r="AD251" s="3"/>
      <c r="AE251" s="3"/>
      <c r="AF251" s="3"/>
      <c r="AG251" s="3"/>
      <c r="AH251" s="3"/>
      <c r="AI251" s="3"/>
      <c r="AJ251" s="3"/>
      <c r="AK251" s="3"/>
      <c r="AL251" s="3"/>
      <c r="AM251" s="3"/>
      <c r="AN251" s="3"/>
      <c r="AO251" s="3"/>
      <c r="AP251" s="3"/>
      <c r="AQ251" s="3"/>
      <c r="AR251" s="3"/>
    </row>
    <row r="252" spans="1:44" x14ac:dyDescent="0.2">
      <c r="A252" s="3"/>
      <c r="B252" s="3"/>
      <c r="C252" s="2"/>
      <c r="D252" s="2"/>
      <c r="E252" s="2"/>
      <c r="F252" s="2"/>
      <c r="G252" s="2"/>
      <c r="H252" s="2"/>
      <c r="I252" s="2"/>
      <c r="J252" s="2"/>
      <c r="K252" s="2"/>
      <c r="L252" s="2"/>
      <c r="M252" s="2"/>
      <c r="N252" s="3"/>
      <c r="O252" s="4"/>
      <c r="P252" s="4"/>
      <c r="Q252" s="3"/>
      <c r="R252" s="2"/>
      <c r="S252" s="3"/>
      <c r="T252" s="2"/>
      <c r="U252" s="4"/>
      <c r="V252" s="4"/>
      <c r="W252" s="3"/>
      <c r="X252" s="3"/>
      <c r="Y252" s="3"/>
      <c r="Z252" s="3"/>
      <c r="AA252" s="3"/>
      <c r="AB252" s="3"/>
      <c r="AC252" s="3"/>
      <c r="AD252" s="3"/>
      <c r="AE252" s="3"/>
      <c r="AF252" s="3"/>
      <c r="AG252" s="3"/>
      <c r="AH252" s="3"/>
      <c r="AI252" s="3"/>
      <c r="AJ252" s="3"/>
      <c r="AK252" s="3"/>
      <c r="AL252" s="3"/>
      <c r="AM252" s="3"/>
      <c r="AN252" s="3"/>
      <c r="AO252" s="3"/>
      <c r="AP252" s="3"/>
      <c r="AQ252" s="3"/>
      <c r="AR252" s="3"/>
    </row>
    <row r="253" spans="1:44" x14ac:dyDescent="0.2">
      <c r="A253" s="3"/>
      <c r="B253" s="3"/>
      <c r="C253" s="2"/>
      <c r="D253" s="2"/>
      <c r="E253" s="2"/>
      <c r="F253" s="2"/>
      <c r="G253" s="2"/>
      <c r="H253" s="2"/>
      <c r="I253" s="2"/>
      <c r="J253" s="2"/>
      <c r="K253" s="2"/>
      <c r="L253" s="2"/>
      <c r="M253" s="2"/>
      <c r="N253" s="3"/>
      <c r="O253" s="4"/>
      <c r="P253" s="4"/>
      <c r="Q253" s="3"/>
      <c r="R253" s="2"/>
      <c r="S253" s="3"/>
      <c r="T253" s="2"/>
      <c r="U253" s="4"/>
      <c r="V253" s="4"/>
      <c r="W253" s="3"/>
      <c r="X253" s="3"/>
      <c r="Y253" s="3"/>
      <c r="Z253" s="3"/>
      <c r="AA253" s="3"/>
      <c r="AB253" s="3"/>
      <c r="AC253" s="3"/>
      <c r="AD253" s="3"/>
      <c r="AE253" s="3"/>
      <c r="AF253" s="3"/>
      <c r="AG253" s="3"/>
      <c r="AH253" s="3"/>
      <c r="AI253" s="3"/>
      <c r="AJ253" s="3"/>
      <c r="AK253" s="3"/>
      <c r="AL253" s="3"/>
      <c r="AM253" s="3"/>
      <c r="AN253" s="3"/>
      <c r="AO253" s="3"/>
      <c r="AP253" s="3"/>
      <c r="AQ253" s="3"/>
      <c r="AR253" s="3"/>
    </row>
    <row r="254" spans="1:44" x14ac:dyDescent="0.2">
      <c r="A254" s="3"/>
      <c r="B254" s="3"/>
      <c r="C254" s="2"/>
      <c r="D254" s="2"/>
      <c r="E254" s="2"/>
      <c r="F254" s="2"/>
      <c r="G254" s="2"/>
      <c r="H254" s="2"/>
      <c r="I254" s="2"/>
      <c r="J254" s="2"/>
      <c r="K254" s="2"/>
      <c r="L254" s="2"/>
      <c r="M254" s="2"/>
      <c r="N254" s="3"/>
      <c r="O254" s="4"/>
      <c r="P254" s="4"/>
      <c r="Q254" s="3"/>
      <c r="R254" s="2"/>
      <c r="S254" s="3"/>
      <c r="T254" s="2"/>
      <c r="U254" s="4"/>
      <c r="V254" s="4"/>
      <c r="W254" s="3"/>
      <c r="X254" s="3"/>
      <c r="Y254" s="3"/>
      <c r="Z254" s="3"/>
      <c r="AA254" s="3"/>
      <c r="AB254" s="3"/>
      <c r="AC254" s="3"/>
      <c r="AD254" s="3"/>
      <c r="AE254" s="3"/>
      <c r="AF254" s="3"/>
      <c r="AG254" s="3"/>
      <c r="AH254" s="3"/>
      <c r="AI254" s="3"/>
      <c r="AJ254" s="3"/>
      <c r="AK254" s="3"/>
      <c r="AL254" s="3"/>
      <c r="AM254" s="3"/>
      <c r="AN254" s="3"/>
      <c r="AO254" s="3"/>
      <c r="AP254" s="3"/>
      <c r="AQ254" s="3"/>
      <c r="AR254" s="3"/>
    </row>
    <row r="255" spans="1:44" x14ac:dyDescent="0.2">
      <c r="A255" s="3"/>
      <c r="B255" s="3"/>
      <c r="C255" s="2"/>
      <c r="D255" s="2"/>
      <c r="E255" s="2"/>
      <c r="F255" s="2"/>
      <c r="G255" s="2"/>
      <c r="H255" s="2"/>
      <c r="I255" s="2"/>
      <c r="J255" s="2"/>
      <c r="K255" s="2"/>
      <c r="L255" s="2"/>
      <c r="M255" s="2"/>
      <c r="N255" s="3"/>
      <c r="O255" s="4"/>
      <c r="P255" s="4"/>
      <c r="Q255" s="3"/>
      <c r="R255" s="2"/>
      <c r="S255" s="3"/>
      <c r="T255" s="2"/>
      <c r="U255" s="4"/>
      <c r="V255" s="4"/>
      <c r="W255" s="3"/>
      <c r="X255" s="3"/>
      <c r="Y255" s="3"/>
      <c r="Z255" s="3"/>
      <c r="AA255" s="3"/>
      <c r="AB255" s="3"/>
      <c r="AC255" s="3"/>
      <c r="AD255" s="3"/>
      <c r="AE255" s="3"/>
      <c r="AF255" s="3"/>
      <c r="AG255" s="3"/>
      <c r="AH255" s="3"/>
      <c r="AI255" s="3"/>
      <c r="AJ255" s="3"/>
      <c r="AK255" s="3"/>
      <c r="AL255" s="3"/>
      <c r="AM255" s="3"/>
      <c r="AN255" s="3"/>
      <c r="AO255" s="3"/>
      <c r="AP255" s="3"/>
      <c r="AQ255" s="3"/>
      <c r="AR255" s="3"/>
    </row>
    <row r="256" spans="1:44" x14ac:dyDescent="0.2">
      <c r="A256" s="3"/>
      <c r="B256" s="3"/>
      <c r="C256" s="2"/>
      <c r="D256" s="2"/>
      <c r="E256" s="2"/>
      <c r="F256" s="2"/>
      <c r="G256" s="2"/>
      <c r="H256" s="2"/>
      <c r="I256" s="2"/>
      <c r="J256" s="2"/>
      <c r="K256" s="2"/>
      <c r="L256" s="2"/>
      <c r="M256" s="2"/>
      <c r="N256" s="3"/>
      <c r="O256" s="4"/>
      <c r="P256" s="4"/>
      <c r="Q256" s="3"/>
      <c r="R256" s="2"/>
      <c r="S256" s="3"/>
      <c r="T256" s="2"/>
      <c r="U256" s="4"/>
      <c r="V256" s="4"/>
      <c r="W256" s="3"/>
      <c r="X256" s="3"/>
      <c r="Y256" s="3"/>
      <c r="Z256" s="3"/>
      <c r="AA256" s="3"/>
      <c r="AB256" s="3"/>
      <c r="AC256" s="3"/>
      <c r="AD256" s="3"/>
      <c r="AE256" s="3"/>
      <c r="AF256" s="3"/>
      <c r="AG256" s="3"/>
      <c r="AH256" s="3"/>
      <c r="AI256" s="3"/>
      <c r="AJ256" s="3"/>
      <c r="AK256" s="3"/>
      <c r="AL256" s="3"/>
      <c r="AM256" s="3"/>
      <c r="AN256" s="3"/>
      <c r="AO256" s="3"/>
      <c r="AP256" s="3"/>
      <c r="AQ256" s="3"/>
      <c r="AR256" s="3"/>
    </row>
    <row r="257" spans="1:44" x14ac:dyDescent="0.2">
      <c r="A257" s="3"/>
      <c r="B257" s="3"/>
      <c r="C257" s="2"/>
      <c r="D257" s="2"/>
      <c r="E257" s="2"/>
      <c r="F257" s="2"/>
      <c r="G257" s="2"/>
      <c r="H257" s="2"/>
      <c r="I257" s="2"/>
      <c r="J257" s="2"/>
      <c r="K257" s="2"/>
      <c r="L257" s="2"/>
      <c r="M257" s="2"/>
      <c r="N257" s="3"/>
      <c r="O257" s="4"/>
      <c r="P257" s="4"/>
      <c r="Q257" s="3"/>
      <c r="R257" s="2"/>
      <c r="S257" s="3"/>
      <c r="T257" s="2"/>
      <c r="U257" s="4"/>
      <c r="V257" s="4"/>
      <c r="W257" s="3"/>
      <c r="X257" s="3"/>
      <c r="Y257" s="3"/>
      <c r="Z257" s="3"/>
      <c r="AA257" s="3"/>
      <c r="AB257" s="3"/>
      <c r="AC257" s="3"/>
      <c r="AD257" s="3"/>
      <c r="AE257" s="3"/>
      <c r="AF257" s="3"/>
      <c r="AG257" s="3"/>
      <c r="AH257" s="3"/>
      <c r="AI257" s="3"/>
      <c r="AJ257" s="3"/>
      <c r="AK257" s="3"/>
      <c r="AL257" s="3"/>
      <c r="AM257" s="3"/>
      <c r="AN257" s="3"/>
      <c r="AO257" s="3"/>
      <c r="AP257" s="3"/>
      <c r="AQ257" s="3"/>
      <c r="AR257" s="3"/>
    </row>
    <row r="258" spans="1:44" x14ac:dyDescent="0.2">
      <c r="A258" s="3"/>
      <c r="B258" s="3"/>
      <c r="C258" s="2"/>
      <c r="D258" s="2"/>
      <c r="E258" s="2"/>
      <c r="F258" s="2"/>
      <c r="G258" s="2"/>
      <c r="H258" s="2"/>
      <c r="I258" s="2"/>
      <c r="J258" s="2"/>
      <c r="K258" s="2"/>
      <c r="L258" s="2"/>
      <c r="M258" s="2"/>
      <c r="N258" s="3"/>
      <c r="O258" s="4"/>
      <c r="P258" s="4"/>
      <c r="Q258" s="3"/>
      <c r="R258" s="2"/>
      <c r="S258" s="3"/>
      <c r="T258" s="2"/>
      <c r="U258" s="4"/>
      <c r="V258" s="4"/>
      <c r="W258" s="3"/>
      <c r="X258" s="3"/>
      <c r="Y258" s="3"/>
      <c r="Z258" s="3"/>
      <c r="AA258" s="3"/>
      <c r="AB258" s="3"/>
      <c r="AC258" s="3"/>
      <c r="AD258" s="3"/>
      <c r="AE258" s="3"/>
      <c r="AF258" s="3"/>
      <c r="AG258" s="3"/>
      <c r="AH258" s="3"/>
      <c r="AI258" s="3"/>
      <c r="AJ258" s="3"/>
      <c r="AK258" s="3"/>
      <c r="AL258" s="3"/>
      <c r="AM258" s="3"/>
      <c r="AN258" s="3"/>
      <c r="AO258" s="3"/>
      <c r="AP258" s="3"/>
      <c r="AQ258" s="3"/>
      <c r="AR258" s="3"/>
    </row>
    <row r="259" spans="1:44" x14ac:dyDescent="0.2">
      <c r="A259" s="3"/>
      <c r="B259" s="3"/>
      <c r="C259" s="2"/>
      <c r="D259" s="2"/>
      <c r="E259" s="2"/>
      <c r="F259" s="2"/>
      <c r="G259" s="2"/>
      <c r="H259" s="2"/>
      <c r="I259" s="2"/>
      <c r="J259" s="2"/>
      <c r="K259" s="2"/>
      <c r="L259" s="2"/>
      <c r="M259" s="2"/>
      <c r="N259" s="3"/>
      <c r="O259" s="4"/>
      <c r="P259" s="4"/>
      <c r="Q259" s="3"/>
      <c r="R259" s="2"/>
      <c r="S259" s="3"/>
      <c r="T259" s="2"/>
      <c r="U259" s="4"/>
      <c r="V259" s="4"/>
      <c r="W259" s="3"/>
      <c r="X259" s="3"/>
      <c r="Y259" s="3"/>
      <c r="Z259" s="3"/>
      <c r="AA259" s="3"/>
      <c r="AB259" s="3"/>
      <c r="AC259" s="3"/>
      <c r="AD259" s="3"/>
      <c r="AE259" s="3"/>
      <c r="AF259" s="3"/>
      <c r="AG259" s="3"/>
      <c r="AH259" s="3"/>
      <c r="AI259" s="3"/>
      <c r="AJ259" s="3"/>
      <c r="AK259" s="3"/>
      <c r="AL259" s="3"/>
      <c r="AM259" s="3"/>
      <c r="AN259" s="3"/>
      <c r="AO259" s="3"/>
      <c r="AP259" s="3"/>
      <c r="AQ259" s="3"/>
      <c r="AR259" s="3"/>
    </row>
    <row r="260" spans="1:44" x14ac:dyDescent="0.2">
      <c r="A260" s="3"/>
      <c r="B260" s="3"/>
      <c r="C260" s="2"/>
      <c r="D260" s="2"/>
      <c r="E260" s="2"/>
      <c r="F260" s="2"/>
      <c r="G260" s="2"/>
      <c r="H260" s="2"/>
      <c r="I260" s="2"/>
      <c r="J260" s="2"/>
      <c r="K260" s="2"/>
      <c r="L260" s="2"/>
      <c r="M260" s="2"/>
      <c r="N260" s="3"/>
      <c r="O260" s="4"/>
      <c r="P260" s="4"/>
      <c r="Q260" s="3"/>
      <c r="R260" s="2"/>
      <c r="S260" s="3"/>
      <c r="T260" s="2"/>
      <c r="U260" s="4"/>
      <c r="V260" s="4"/>
      <c r="W260" s="3"/>
      <c r="X260" s="3"/>
      <c r="Y260" s="3"/>
      <c r="Z260" s="3"/>
      <c r="AA260" s="3"/>
      <c r="AB260" s="3"/>
      <c r="AC260" s="3"/>
      <c r="AD260" s="3"/>
      <c r="AE260" s="3"/>
      <c r="AF260" s="3"/>
      <c r="AG260" s="3"/>
      <c r="AH260" s="3"/>
      <c r="AI260" s="3"/>
      <c r="AJ260" s="3"/>
      <c r="AK260" s="3"/>
      <c r="AL260" s="3"/>
      <c r="AM260" s="3"/>
      <c r="AN260" s="3"/>
      <c r="AO260" s="3"/>
      <c r="AP260" s="3"/>
      <c r="AQ260" s="3"/>
      <c r="AR260" s="3"/>
    </row>
    <row r="261" spans="1:44" x14ac:dyDescent="0.2">
      <c r="A261" s="3"/>
      <c r="B261" s="3"/>
      <c r="C261" s="2"/>
      <c r="D261" s="2"/>
      <c r="E261" s="2"/>
      <c r="F261" s="2"/>
      <c r="G261" s="2"/>
      <c r="H261" s="2"/>
      <c r="I261" s="2"/>
      <c r="J261" s="2"/>
      <c r="K261" s="2"/>
      <c r="L261" s="2"/>
      <c r="M261" s="2"/>
      <c r="N261" s="3"/>
      <c r="O261" s="4"/>
      <c r="P261" s="4"/>
      <c r="Q261" s="3"/>
      <c r="R261" s="2"/>
      <c r="S261" s="3"/>
      <c r="T261" s="2"/>
      <c r="U261" s="4"/>
      <c r="V261" s="4"/>
      <c r="W261" s="3"/>
      <c r="X261" s="3"/>
      <c r="Y261" s="3"/>
      <c r="Z261" s="3"/>
      <c r="AA261" s="3"/>
      <c r="AB261" s="3"/>
      <c r="AC261" s="3"/>
      <c r="AD261" s="3"/>
      <c r="AE261" s="3"/>
      <c r="AF261" s="3"/>
      <c r="AG261" s="3"/>
      <c r="AH261" s="3"/>
      <c r="AI261" s="3"/>
      <c r="AJ261" s="3"/>
      <c r="AK261" s="3"/>
      <c r="AL261" s="3"/>
      <c r="AM261" s="3"/>
      <c r="AN261" s="3"/>
      <c r="AO261" s="3"/>
      <c r="AP261" s="3"/>
      <c r="AQ261" s="3"/>
      <c r="AR261" s="3"/>
    </row>
    <row r="262" spans="1:44" x14ac:dyDescent="0.2">
      <c r="A262" s="3"/>
      <c r="B262" s="3"/>
      <c r="C262" s="2"/>
      <c r="D262" s="2"/>
      <c r="E262" s="2"/>
      <c r="F262" s="2"/>
      <c r="G262" s="2"/>
      <c r="H262" s="2"/>
      <c r="I262" s="2"/>
      <c r="J262" s="2"/>
      <c r="K262" s="2"/>
      <c r="L262" s="2"/>
      <c r="M262" s="2"/>
      <c r="N262" s="3"/>
      <c r="O262" s="4"/>
      <c r="P262" s="4"/>
      <c r="Q262" s="3"/>
      <c r="R262" s="2"/>
      <c r="S262" s="3"/>
      <c r="T262" s="2"/>
      <c r="U262" s="4"/>
      <c r="V262" s="4"/>
      <c r="W262" s="3"/>
      <c r="X262" s="3"/>
      <c r="Y262" s="3"/>
      <c r="Z262" s="3"/>
      <c r="AA262" s="3"/>
      <c r="AB262" s="3"/>
      <c r="AC262" s="3"/>
      <c r="AD262" s="3"/>
      <c r="AE262" s="3"/>
      <c r="AF262" s="3"/>
      <c r="AG262" s="3"/>
      <c r="AH262" s="3"/>
      <c r="AI262" s="3"/>
      <c r="AJ262" s="3"/>
      <c r="AK262" s="3"/>
      <c r="AL262" s="3"/>
      <c r="AM262" s="3"/>
      <c r="AN262" s="3"/>
      <c r="AO262" s="3"/>
      <c r="AP262" s="3"/>
      <c r="AQ262" s="3"/>
      <c r="AR262" s="3"/>
    </row>
    <row r="263" spans="1:44" x14ac:dyDescent="0.2">
      <c r="A263" s="3"/>
      <c r="B263" s="3"/>
      <c r="C263" s="2"/>
      <c r="D263" s="2"/>
      <c r="E263" s="2"/>
      <c r="F263" s="2"/>
      <c r="G263" s="2"/>
      <c r="H263" s="2"/>
      <c r="I263" s="2"/>
      <c r="J263" s="2"/>
      <c r="K263" s="2"/>
      <c r="L263" s="2"/>
      <c r="M263" s="2"/>
      <c r="N263" s="3"/>
      <c r="O263" s="4"/>
      <c r="P263" s="4"/>
      <c r="Q263" s="3"/>
      <c r="R263" s="2"/>
      <c r="S263" s="3"/>
      <c r="T263" s="2"/>
      <c r="U263" s="4"/>
      <c r="V263" s="4"/>
      <c r="W263" s="3"/>
      <c r="X263" s="3"/>
      <c r="Y263" s="3"/>
      <c r="Z263" s="3"/>
      <c r="AA263" s="3"/>
      <c r="AB263" s="3"/>
      <c r="AC263" s="3"/>
      <c r="AD263" s="3"/>
      <c r="AE263" s="3"/>
      <c r="AF263" s="3"/>
      <c r="AG263" s="3"/>
      <c r="AH263" s="3"/>
      <c r="AI263" s="3"/>
      <c r="AJ263" s="3"/>
      <c r="AK263" s="3"/>
      <c r="AL263" s="3"/>
      <c r="AM263" s="3"/>
      <c r="AN263" s="3"/>
      <c r="AO263" s="3"/>
      <c r="AP263" s="3"/>
      <c r="AQ263" s="3"/>
      <c r="AR263" s="3"/>
    </row>
    <row r="264" spans="1:44" x14ac:dyDescent="0.2">
      <c r="A264" s="3"/>
      <c r="B264" s="3"/>
      <c r="C264" s="2"/>
      <c r="D264" s="2"/>
      <c r="E264" s="2"/>
      <c r="F264" s="2"/>
      <c r="G264" s="2"/>
      <c r="H264" s="2"/>
      <c r="I264" s="2"/>
      <c r="J264" s="2"/>
      <c r="K264" s="2"/>
      <c r="L264" s="2"/>
      <c r="M264" s="2"/>
      <c r="N264" s="3"/>
      <c r="O264" s="4"/>
      <c r="P264" s="4"/>
      <c r="Q264" s="3"/>
      <c r="R264" s="2"/>
      <c r="S264" s="3"/>
      <c r="T264" s="2"/>
      <c r="U264" s="4"/>
      <c r="V264" s="4"/>
      <c r="W264" s="3"/>
      <c r="X264" s="3"/>
      <c r="Y264" s="3"/>
      <c r="Z264" s="3"/>
      <c r="AA264" s="3"/>
      <c r="AB264" s="3"/>
      <c r="AC264" s="3"/>
      <c r="AD264" s="3"/>
      <c r="AE264" s="3"/>
      <c r="AF264" s="3"/>
      <c r="AG264" s="3"/>
      <c r="AH264" s="3"/>
      <c r="AI264" s="3"/>
      <c r="AJ264" s="3"/>
      <c r="AK264" s="3"/>
      <c r="AL264" s="3"/>
      <c r="AM264" s="3"/>
      <c r="AN264" s="3"/>
      <c r="AO264" s="3"/>
      <c r="AP264" s="3"/>
      <c r="AQ264" s="3"/>
      <c r="AR264" s="3"/>
    </row>
    <row r="265" spans="1:44" x14ac:dyDescent="0.2">
      <c r="A265" s="3"/>
      <c r="B265" s="3"/>
      <c r="C265" s="2"/>
      <c r="D265" s="2"/>
      <c r="E265" s="2"/>
      <c r="F265" s="2"/>
      <c r="G265" s="2"/>
      <c r="H265" s="2"/>
      <c r="I265" s="2"/>
      <c r="J265" s="2"/>
      <c r="K265" s="2"/>
      <c r="L265" s="2"/>
      <c r="M265" s="2"/>
      <c r="N265" s="3"/>
      <c r="O265" s="4"/>
      <c r="P265" s="4"/>
      <c r="Q265" s="3"/>
      <c r="R265" s="2"/>
      <c r="S265" s="3"/>
      <c r="T265" s="2"/>
      <c r="U265" s="4"/>
      <c r="V265" s="4"/>
      <c r="W265" s="3"/>
      <c r="X265" s="3"/>
      <c r="Y265" s="3"/>
      <c r="Z265" s="3"/>
      <c r="AA265" s="3"/>
      <c r="AB265" s="3"/>
      <c r="AC265" s="3"/>
      <c r="AD265" s="3"/>
      <c r="AE265" s="3"/>
      <c r="AF265" s="3"/>
      <c r="AG265" s="3"/>
      <c r="AH265" s="3"/>
      <c r="AI265" s="3"/>
      <c r="AJ265" s="3"/>
      <c r="AK265" s="3"/>
      <c r="AL265" s="3"/>
      <c r="AM265" s="3"/>
      <c r="AN265" s="3"/>
      <c r="AO265" s="3"/>
      <c r="AP265" s="3"/>
      <c r="AQ265" s="3"/>
      <c r="AR265" s="3"/>
    </row>
    <row r="266" spans="1:44" x14ac:dyDescent="0.2">
      <c r="A266" s="3"/>
      <c r="B266" s="3"/>
      <c r="C266" s="2"/>
      <c r="D266" s="2"/>
      <c r="E266" s="2"/>
      <c r="F266" s="2"/>
      <c r="G266" s="2"/>
      <c r="H266" s="2"/>
      <c r="I266" s="2"/>
      <c r="J266" s="2"/>
      <c r="K266" s="2"/>
      <c r="L266" s="2"/>
      <c r="M266" s="2"/>
      <c r="N266" s="3"/>
      <c r="O266" s="4"/>
      <c r="P266" s="4"/>
      <c r="Q266" s="3"/>
      <c r="R266" s="2"/>
      <c r="S266" s="3"/>
      <c r="T266" s="2"/>
      <c r="U266" s="4"/>
      <c r="V266" s="4"/>
      <c r="W266" s="3"/>
      <c r="X266" s="3"/>
      <c r="Y266" s="3"/>
      <c r="Z266" s="3"/>
      <c r="AA266" s="3"/>
      <c r="AB266" s="3"/>
      <c r="AC266" s="3"/>
      <c r="AD266" s="3"/>
      <c r="AE266" s="3"/>
      <c r="AF266" s="3"/>
      <c r="AG266" s="3"/>
      <c r="AH266" s="3"/>
      <c r="AI266" s="3"/>
      <c r="AJ266" s="3"/>
      <c r="AK266" s="3"/>
      <c r="AL266" s="3"/>
      <c r="AM266" s="3"/>
      <c r="AN266" s="3"/>
      <c r="AO266" s="3"/>
      <c r="AP266" s="3"/>
      <c r="AQ266" s="3"/>
      <c r="AR266" s="3"/>
    </row>
    <row r="267" spans="1:44" x14ac:dyDescent="0.2">
      <c r="A267" s="3"/>
      <c r="B267" s="3"/>
      <c r="C267" s="2"/>
      <c r="D267" s="2"/>
      <c r="E267" s="2"/>
      <c r="F267" s="2"/>
      <c r="G267" s="2"/>
      <c r="H267" s="2"/>
      <c r="I267" s="2"/>
      <c r="J267" s="2"/>
      <c r="K267" s="2"/>
      <c r="L267" s="2"/>
      <c r="M267" s="2"/>
      <c r="N267" s="3"/>
      <c r="O267" s="4"/>
      <c r="P267" s="4"/>
      <c r="Q267" s="3"/>
      <c r="R267" s="2"/>
      <c r="S267" s="3"/>
      <c r="T267" s="2"/>
      <c r="U267" s="4"/>
      <c r="V267" s="4"/>
      <c r="W267" s="3"/>
      <c r="X267" s="3"/>
      <c r="Y267" s="3"/>
      <c r="Z267" s="3"/>
      <c r="AA267" s="3"/>
      <c r="AB267" s="3"/>
      <c r="AC267" s="3"/>
      <c r="AD267" s="3"/>
      <c r="AE267" s="3"/>
      <c r="AF267" s="3"/>
      <c r="AG267" s="3"/>
      <c r="AH267" s="3"/>
      <c r="AI267" s="3"/>
      <c r="AJ267" s="3"/>
      <c r="AK267" s="3"/>
      <c r="AL267" s="3"/>
      <c r="AM267" s="3"/>
      <c r="AN267" s="3"/>
      <c r="AO267" s="3"/>
      <c r="AP267" s="3"/>
      <c r="AQ267" s="3"/>
      <c r="AR267" s="3"/>
    </row>
    <row r="268" spans="1:44" x14ac:dyDescent="0.2">
      <c r="A268" s="3"/>
      <c r="B268" s="3"/>
      <c r="C268" s="2"/>
      <c r="D268" s="2"/>
      <c r="E268" s="2"/>
      <c r="F268" s="2"/>
      <c r="G268" s="2"/>
      <c r="H268" s="2"/>
      <c r="I268" s="2"/>
      <c r="J268" s="2"/>
      <c r="K268" s="2"/>
      <c r="L268" s="2"/>
      <c r="M268" s="2"/>
      <c r="N268" s="3"/>
      <c r="O268" s="4"/>
      <c r="P268" s="4"/>
      <c r="Q268" s="3"/>
      <c r="R268" s="2"/>
      <c r="S268" s="3"/>
      <c r="T268" s="2"/>
      <c r="U268" s="4"/>
      <c r="V268" s="4"/>
      <c r="W268" s="3"/>
      <c r="X268" s="3"/>
      <c r="Y268" s="3"/>
      <c r="Z268" s="3"/>
      <c r="AA268" s="3"/>
      <c r="AB268" s="3"/>
      <c r="AC268" s="3"/>
      <c r="AD268" s="3"/>
      <c r="AE268" s="3"/>
      <c r="AF268" s="3"/>
      <c r="AG268" s="3"/>
      <c r="AH268" s="3"/>
      <c r="AI268" s="3"/>
      <c r="AJ268" s="3"/>
      <c r="AK268" s="3"/>
      <c r="AL268" s="3"/>
      <c r="AM268" s="3"/>
      <c r="AN268" s="3"/>
      <c r="AO268" s="3"/>
      <c r="AP268" s="3"/>
      <c r="AQ268" s="3"/>
      <c r="AR268" s="3"/>
    </row>
    <row r="269" spans="1:44" x14ac:dyDescent="0.2">
      <c r="A269" s="3"/>
      <c r="B269" s="3"/>
      <c r="C269" s="2"/>
      <c r="D269" s="2"/>
      <c r="E269" s="2"/>
      <c r="F269" s="2"/>
      <c r="G269" s="2"/>
      <c r="H269" s="2"/>
      <c r="I269" s="2"/>
      <c r="J269" s="2"/>
      <c r="K269" s="2"/>
      <c r="L269" s="2"/>
      <c r="M269" s="2"/>
      <c r="N269" s="3"/>
      <c r="O269" s="4"/>
      <c r="P269" s="4"/>
      <c r="Q269" s="3"/>
      <c r="R269" s="2"/>
      <c r="S269" s="3"/>
      <c r="T269" s="2"/>
      <c r="U269" s="4"/>
      <c r="V269" s="4"/>
      <c r="W269" s="3"/>
      <c r="X269" s="3"/>
      <c r="Y269" s="3"/>
      <c r="Z269" s="3"/>
      <c r="AA269" s="3"/>
      <c r="AB269" s="3"/>
      <c r="AC269" s="3"/>
      <c r="AD269" s="3"/>
      <c r="AE269" s="3"/>
      <c r="AF269" s="3"/>
      <c r="AG269" s="3"/>
      <c r="AH269" s="3"/>
      <c r="AI269" s="3"/>
      <c r="AJ269" s="3"/>
      <c r="AK269" s="3"/>
      <c r="AL269" s="3"/>
      <c r="AM269" s="3"/>
      <c r="AN269" s="3"/>
      <c r="AO269" s="3"/>
      <c r="AP269" s="3"/>
      <c r="AQ269" s="3"/>
      <c r="AR269" s="3"/>
    </row>
    <row r="270" spans="1:44" x14ac:dyDescent="0.2">
      <c r="A270" s="3"/>
      <c r="B270" s="3"/>
      <c r="C270" s="2"/>
      <c r="D270" s="2"/>
      <c r="E270" s="2"/>
      <c r="F270" s="2"/>
      <c r="G270" s="2"/>
      <c r="H270" s="2"/>
      <c r="I270" s="2"/>
      <c r="J270" s="2"/>
      <c r="K270" s="2"/>
      <c r="L270" s="2"/>
      <c r="M270" s="2"/>
      <c r="N270" s="3"/>
      <c r="O270" s="4"/>
      <c r="P270" s="4"/>
      <c r="Q270" s="3"/>
      <c r="R270" s="2"/>
      <c r="S270" s="3"/>
      <c r="T270" s="2"/>
      <c r="U270" s="4"/>
      <c r="V270" s="4"/>
      <c r="W270" s="3"/>
      <c r="X270" s="3"/>
      <c r="Y270" s="3"/>
      <c r="Z270" s="3"/>
      <c r="AA270" s="3"/>
      <c r="AB270" s="3"/>
      <c r="AC270" s="3"/>
      <c r="AD270" s="3"/>
      <c r="AE270" s="3"/>
      <c r="AF270" s="3"/>
      <c r="AG270" s="3"/>
      <c r="AH270" s="3"/>
      <c r="AI270" s="3"/>
      <c r="AJ270" s="3"/>
      <c r="AK270" s="3"/>
      <c r="AL270" s="3"/>
      <c r="AM270" s="3"/>
      <c r="AN270" s="3"/>
      <c r="AO270" s="3"/>
      <c r="AP270" s="3"/>
      <c r="AQ270" s="3"/>
      <c r="AR270" s="3"/>
    </row>
    <row r="271" spans="1:44" x14ac:dyDescent="0.2">
      <c r="A271" s="3"/>
      <c r="B271" s="3"/>
      <c r="C271" s="2"/>
      <c r="D271" s="2"/>
      <c r="E271" s="2"/>
      <c r="F271" s="2"/>
      <c r="G271" s="2"/>
      <c r="H271" s="2"/>
      <c r="I271" s="2"/>
      <c r="J271" s="2"/>
      <c r="K271" s="2"/>
      <c r="L271" s="2"/>
      <c r="M271" s="2"/>
      <c r="N271" s="3"/>
      <c r="O271" s="4"/>
      <c r="P271" s="4"/>
      <c r="Q271" s="3"/>
      <c r="R271" s="2"/>
      <c r="S271" s="3"/>
      <c r="T271" s="2"/>
      <c r="U271" s="4"/>
      <c r="V271" s="4"/>
      <c r="W271" s="3"/>
      <c r="X271" s="3"/>
      <c r="Y271" s="3"/>
      <c r="Z271" s="3"/>
      <c r="AA271" s="3"/>
      <c r="AB271" s="3"/>
      <c r="AC271" s="3"/>
      <c r="AD271" s="3"/>
      <c r="AE271" s="3"/>
      <c r="AF271" s="3"/>
      <c r="AG271" s="3"/>
      <c r="AH271" s="3"/>
      <c r="AI271" s="3"/>
      <c r="AJ271" s="3"/>
      <c r="AK271" s="3"/>
      <c r="AL271" s="3"/>
      <c r="AM271" s="3"/>
      <c r="AN271" s="3"/>
      <c r="AO271" s="3"/>
      <c r="AP271" s="3"/>
      <c r="AQ271" s="3"/>
      <c r="AR271" s="3"/>
    </row>
    <row r="272" spans="1:44" x14ac:dyDescent="0.2">
      <c r="A272" s="3"/>
      <c r="B272" s="3"/>
      <c r="C272" s="2"/>
      <c r="D272" s="2"/>
      <c r="E272" s="2"/>
      <c r="F272" s="2"/>
      <c r="G272" s="2"/>
      <c r="H272" s="2"/>
      <c r="I272" s="2"/>
      <c r="J272" s="2"/>
      <c r="K272" s="2"/>
      <c r="L272" s="2"/>
      <c r="M272" s="2"/>
      <c r="N272" s="3"/>
      <c r="O272" s="4"/>
      <c r="P272" s="4"/>
      <c r="Q272" s="3"/>
      <c r="R272" s="2"/>
      <c r="S272" s="3"/>
      <c r="T272" s="2"/>
      <c r="U272" s="4"/>
      <c r="V272" s="4"/>
      <c r="W272" s="3"/>
      <c r="X272" s="3"/>
      <c r="Y272" s="3"/>
      <c r="Z272" s="3"/>
      <c r="AA272" s="3"/>
      <c r="AB272" s="3"/>
      <c r="AC272" s="3"/>
      <c r="AD272" s="3"/>
      <c r="AE272" s="3"/>
      <c r="AF272" s="3"/>
      <c r="AG272" s="3"/>
      <c r="AH272" s="3"/>
      <c r="AI272" s="3"/>
      <c r="AJ272" s="3"/>
      <c r="AK272" s="3"/>
      <c r="AL272" s="3"/>
      <c r="AM272" s="3"/>
      <c r="AN272" s="3"/>
      <c r="AO272" s="3"/>
      <c r="AP272" s="3"/>
      <c r="AQ272" s="3"/>
      <c r="AR272" s="3"/>
    </row>
    <row r="273" spans="1:44" x14ac:dyDescent="0.2">
      <c r="A273" s="3"/>
      <c r="B273" s="3"/>
      <c r="C273" s="2"/>
      <c r="D273" s="2"/>
      <c r="E273" s="2"/>
      <c r="F273" s="2"/>
      <c r="G273" s="2"/>
      <c r="H273" s="2"/>
      <c r="I273" s="2"/>
      <c r="J273" s="2"/>
      <c r="K273" s="2"/>
      <c r="L273" s="2"/>
      <c r="M273" s="2"/>
      <c r="N273" s="3"/>
      <c r="O273" s="4"/>
      <c r="P273" s="4"/>
      <c r="Q273" s="3"/>
      <c r="R273" s="2"/>
      <c r="S273" s="3"/>
      <c r="T273" s="2"/>
      <c r="U273" s="4"/>
      <c r="V273" s="4"/>
      <c r="W273" s="3"/>
      <c r="X273" s="3"/>
      <c r="Y273" s="3"/>
      <c r="Z273" s="3"/>
      <c r="AA273" s="3"/>
      <c r="AB273" s="3"/>
      <c r="AC273" s="3"/>
      <c r="AD273" s="3"/>
      <c r="AE273" s="3"/>
      <c r="AF273" s="3"/>
      <c r="AG273" s="3"/>
      <c r="AH273" s="3"/>
      <c r="AI273" s="3"/>
      <c r="AJ273" s="3"/>
      <c r="AK273" s="3"/>
      <c r="AL273" s="3"/>
      <c r="AM273" s="3"/>
      <c r="AN273" s="3"/>
      <c r="AO273" s="3"/>
      <c r="AP273" s="3"/>
      <c r="AQ273" s="3"/>
      <c r="AR273" s="3"/>
    </row>
    <row r="274" spans="1:44" x14ac:dyDescent="0.2">
      <c r="A274" s="3"/>
      <c r="B274" s="3"/>
      <c r="C274" s="2"/>
      <c r="D274" s="2"/>
      <c r="E274" s="2"/>
      <c r="F274" s="2"/>
      <c r="G274" s="2"/>
      <c r="H274" s="2"/>
      <c r="I274" s="2"/>
      <c r="J274" s="2"/>
      <c r="K274" s="2"/>
      <c r="L274" s="2"/>
      <c r="M274" s="2"/>
      <c r="N274" s="3"/>
      <c r="O274" s="4"/>
      <c r="P274" s="4"/>
      <c r="Q274" s="3"/>
      <c r="R274" s="2"/>
      <c r="S274" s="3"/>
      <c r="T274" s="2"/>
      <c r="U274" s="4"/>
      <c r="V274" s="4"/>
      <c r="W274" s="3"/>
      <c r="X274" s="3"/>
      <c r="Y274" s="3"/>
      <c r="Z274" s="3"/>
      <c r="AA274" s="3"/>
      <c r="AB274" s="3"/>
      <c r="AC274" s="3"/>
      <c r="AD274" s="3"/>
      <c r="AE274" s="3"/>
      <c r="AF274" s="3"/>
      <c r="AG274" s="3"/>
      <c r="AH274" s="3"/>
      <c r="AI274" s="3"/>
      <c r="AJ274" s="3"/>
      <c r="AK274" s="3"/>
      <c r="AL274" s="3"/>
      <c r="AM274" s="3"/>
      <c r="AN274" s="3"/>
      <c r="AO274" s="3"/>
      <c r="AP274" s="3"/>
      <c r="AQ274" s="3"/>
      <c r="AR274" s="3"/>
    </row>
    <row r="275" spans="1:44" x14ac:dyDescent="0.2">
      <c r="A275" s="3"/>
      <c r="B275" s="3"/>
      <c r="C275" s="2"/>
      <c r="D275" s="2"/>
      <c r="E275" s="2"/>
      <c r="F275" s="2"/>
      <c r="G275" s="2"/>
      <c r="H275" s="2"/>
      <c r="I275" s="2"/>
      <c r="J275" s="2"/>
      <c r="K275" s="2"/>
      <c r="L275" s="2"/>
      <c r="M275" s="2"/>
      <c r="N275" s="3"/>
      <c r="O275" s="4"/>
      <c r="P275" s="4"/>
      <c r="Q275" s="3"/>
      <c r="R275" s="2"/>
      <c r="S275" s="3"/>
      <c r="T275" s="2"/>
      <c r="U275" s="4"/>
      <c r="V275" s="4"/>
      <c r="W275" s="3"/>
      <c r="X275" s="3"/>
      <c r="Y275" s="3"/>
      <c r="Z275" s="3"/>
      <c r="AA275" s="3"/>
      <c r="AB275" s="3"/>
      <c r="AC275" s="3"/>
      <c r="AD275" s="3"/>
      <c r="AE275" s="3"/>
      <c r="AF275" s="3"/>
      <c r="AG275" s="3"/>
      <c r="AH275" s="3"/>
      <c r="AI275" s="3"/>
      <c r="AJ275" s="3"/>
      <c r="AK275" s="3"/>
      <c r="AL275" s="3"/>
      <c r="AM275" s="3"/>
      <c r="AN275" s="3"/>
      <c r="AO275" s="3"/>
      <c r="AP275" s="3"/>
      <c r="AQ275" s="3"/>
      <c r="AR275" s="3"/>
    </row>
    <row r="276" spans="1:44" x14ac:dyDescent="0.2">
      <c r="A276" s="3"/>
      <c r="B276" s="3"/>
      <c r="C276" s="2"/>
      <c r="D276" s="2"/>
      <c r="E276" s="2"/>
      <c r="F276" s="2"/>
      <c r="G276" s="2"/>
      <c r="H276" s="2"/>
      <c r="I276" s="2"/>
      <c r="J276" s="2"/>
      <c r="K276" s="2"/>
      <c r="L276" s="2"/>
      <c r="M276" s="2"/>
      <c r="N276" s="3"/>
      <c r="O276" s="4"/>
      <c r="P276" s="4"/>
      <c r="Q276" s="3"/>
      <c r="R276" s="2"/>
      <c r="S276" s="3"/>
      <c r="T276" s="2"/>
      <c r="U276" s="4"/>
      <c r="V276" s="4"/>
      <c r="W276" s="3"/>
      <c r="X276" s="3"/>
      <c r="Y276" s="3"/>
      <c r="Z276" s="3"/>
      <c r="AA276" s="3"/>
      <c r="AB276" s="3"/>
      <c r="AC276" s="3"/>
      <c r="AD276" s="3"/>
      <c r="AE276" s="3"/>
      <c r="AF276" s="3"/>
      <c r="AG276" s="3"/>
      <c r="AH276" s="3"/>
      <c r="AI276" s="3"/>
      <c r="AJ276" s="3"/>
      <c r="AK276" s="3"/>
      <c r="AL276" s="3"/>
      <c r="AM276" s="3"/>
      <c r="AN276" s="3"/>
      <c r="AO276" s="3"/>
      <c r="AP276" s="3"/>
      <c r="AQ276" s="3"/>
      <c r="AR276" s="3"/>
    </row>
    <row r="277" spans="1:44" x14ac:dyDescent="0.2">
      <c r="A277" s="3"/>
      <c r="B277" s="3"/>
      <c r="C277" s="2"/>
      <c r="D277" s="2"/>
      <c r="E277" s="2"/>
      <c r="F277" s="2"/>
      <c r="G277" s="2"/>
      <c r="H277" s="2"/>
      <c r="I277" s="2"/>
      <c r="J277" s="2"/>
      <c r="K277" s="2"/>
      <c r="L277" s="2"/>
      <c r="M277" s="2"/>
      <c r="N277" s="3"/>
      <c r="O277" s="4"/>
      <c r="P277" s="4"/>
      <c r="Q277" s="3"/>
      <c r="R277" s="2"/>
      <c r="S277" s="3"/>
      <c r="T277" s="2"/>
      <c r="U277" s="4"/>
      <c r="V277" s="4"/>
      <c r="W277" s="3"/>
      <c r="X277" s="3"/>
      <c r="Y277" s="3"/>
      <c r="Z277" s="3"/>
      <c r="AA277" s="3"/>
      <c r="AB277" s="3"/>
      <c r="AC277" s="3"/>
      <c r="AD277" s="3"/>
      <c r="AE277" s="3"/>
      <c r="AF277" s="3"/>
      <c r="AG277" s="3"/>
      <c r="AH277" s="3"/>
      <c r="AI277" s="3"/>
      <c r="AJ277" s="3"/>
      <c r="AK277" s="3"/>
      <c r="AL277" s="3"/>
      <c r="AM277" s="3"/>
      <c r="AN277" s="3"/>
      <c r="AO277" s="3"/>
      <c r="AP277" s="3"/>
      <c r="AQ277" s="3"/>
      <c r="AR277" s="3"/>
    </row>
    <row r="278" spans="1:44" x14ac:dyDescent="0.2">
      <c r="A278" s="3"/>
      <c r="B278" s="3"/>
      <c r="C278" s="2"/>
      <c r="D278" s="2"/>
      <c r="E278" s="2"/>
      <c r="F278" s="2"/>
      <c r="G278" s="2"/>
      <c r="H278" s="2"/>
      <c r="I278" s="2"/>
      <c r="J278" s="2"/>
      <c r="K278" s="2"/>
      <c r="L278" s="2"/>
      <c r="M278" s="2"/>
      <c r="N278" s="3"/>
      <c r="O278" s="4"/>
      <c r="P278" s="4"/>
      <c r="Q278" s="3"/>
      <c r="R278" s="2"/>
      <c r="S278" s="3"/>
      <c r="T278" s="2"/>
      <c r="U278" s="4"/>
      <c r="V278" s="4"/>
      <c r="W278" s="3"/>
      <c r="X278" s="3"/>
      <c r="Y278" s="3"/>
      <c r="Z278" s="3"/>
      <c r="AA278" s="3"/>
      <c r="AB278" s="3"/>
      <c r="AC278" s="3"/>
      <c r="AD278" s="3"/>
      <c r="AE278" s="3"/>
      <c r="AF278" s="3"/>
      <c r="AG278" s="3"/>
      <c r="AH278" s="3"/>
      <c r="AI278" s="3"/>
      <c r="AJ278" s="3"/>
      <c r="AK278" s="3"/>
      <c r="AL278" s="3"/>
      <c r="AM278" s="3"/>
      <c r="AN278" s="3"/>
      <c r="AO278" s="3"/>
      <c r="AP278" s="3"/>
      <c r="AQ278" s="3"/>
      <c r="AR278" s="3"/>
    </row>
    <row r="279" spans="1:44" x14ac:dyDescent="0.2">
      <c r="A279" s="3"/>
      <c r="B279" s="3"/>
      <c r="C279" s="2"/>
      <c r="D279" s="2"/>
      <c r="E279" s="2"/>
      <c r="F279" s="2"/>
      <c r="G279" s="2"/>
      <c r="H279" s="2"/>
      <c r="I279" s="2"/>
      <c r="J279" s="2"/>
      <c r="K279" s="2"/>
      <c r="L279" s="2"/>
      <c r="M279" s="2"/>
      <c r="N279" s="3"/>
      <c r="O279" s="4"/>
      <c r="P279" s="4"/>
      <c r="Q279" s="3"/>
      <c r="R279" s="2"/>
      <c r="S279" s="3"/>
      <c r="T279" s="2"/>
      <c r="U279" s="4"/>
      <c r="V279" s="4"/>
      <c r="W279" s="3"/>
      <c r="X279" s="3"/>
      <c r="Y279" s="3"/>
      <c r="Z279" s="3"/>
      <c r="AA279" s="3"/>
      <c r="AB279" s="3"/>
      <c r="AC279" s="3"/>
      <c r="AD279" s="3"/>
      <c r="AE279" s="3"/>
      <c r="AF279" s="3"/>
      <c r="AG279" s="3"/>
      <c r="AH279" s="3"/>
      <c r="AI279" s="3"/>
      <c r="AJ279" s="3"/>
      <c r="AK279" s="3"/>
      <c r="AL279" s="3"/>
      <c r="AM279" s="3"/>
      <c r="AN279" s="3"/>
      <c r="AO279" s="3"/>
      <c r="AP279" s="3"/>
      <c r="AQ279" s="3"/>
      <c r="AR279" s="3"/>
    </row>
    <row r="280" spans="1:44" x14ac:dyDescent="0.2">
      <c r="A280" s="3"/>
      <c r="B280" s="3"/>
      <c r="C280" s="2"/>
      <c r="D280" s="2"/>
      <c r="E280" s="2"/>
      <c r="F280" s="2"/>
      <c r="G280" s="2"/>
      <c r="H280" s="2"/>
      <c r="I280" s="2"/>
      <c r="J280" s="2"/>
      <c r="K280" s="2"/>
      <c r="L280" s="2"/>
      <c r="M280" s="2"/>
      <c r="N280" s="3"/>
      <c r="O280" s="4"/>
      <c r="P280" s="4"/>
      <c r="Q280" s="3"/>
      <c r="R280" s="2"/>
      <c r="S280" s="3"/>
      <c r="T280" s="2"/>
      <c r="U280" s="4"/>
      <c r="V280" s="4"/>
      <c r="W280" s="3"/>
      <c r="X280" s="3"/>
      <c r="Y280" s="3"/>
      <c r="Z280" s="3"/>
      <c r="AA280" s="3"/>
      <c r="AB280" s="3"/>
      <c r="AC280" s="3"/>
      <c r="AD280" s="3"/>
      <c r="AE280" s="3"/>
      <c r="AF280" s="3"/>
      <c r="AG280" s="3"/>
      <c r="AH280" s="3"/>
      <c r="AI280" s="3"/>
      <c r="AJ280" s="3"/>
      <c r="AK280" s="3"/>
      <c r="AL280" s="3"/>
      <c r="AM280" s="3"/>
      <c r="AN280" s="3"/>
      <c r="AO280" s="3"/>
      <c r="AP280" s="3"/>
      <c r="AQ280" s="3"/>
      <c r="AR280" s="3"/>
    </row>
    <row r="281" spans="1:44" x14ac:dyDescent="0.2">
      <c r="A281" s="3"/>
      <c r="B281" s="3"/>
      <c r="C281" s="2"/>
      <c r="D281" s="2"/>
      <c r="E281" s="2"/>
      <c r="F281" s="2"/>
      <c r="G281" s="2"/>
      <c r="H281" s="2"/>
      <c r="I281" s="2"/>
      <c r="J281" s="2"/>
      <c r="K281" s="2"/>
      <c r="L281" s="2"/>
      <c r="M281" s="2"/>
      <c r="N281" s="3"/>
      <c r="O281" s="4"/>
      <c r="P281" s="4"/>
      <c r="Q281" s="3"/>
      <c r="R281" s="2"/>
      <c r="S281" s="3"/>
      <c r="T281" s="2"/>
      <c r="U281" s="4"/>
      <c r="V281" s="4"/>
      <c r="W281" s="3"/>
      <c r="X281" s="3"/>
      <c r="Y281" s="3"/>
      <c r="Z281" s="3"/>
      <c r="AA281" s="3"/>
      <c r="AB281" s="3"/>
      <c r="AC281" s="3"/>
      <c r="AD281" s="3"/>
      <c r="AE281" s="3"/>
      <c r="AF281" s="3"/>
      <c r="AG281" s="3"/>
      <c r="AH281" s="3"/>
      <c r="AI281" s="3"/>
      <c r="AJ281" s="3"/>
      <c r="AK281" s="3"/>
      <c r="AL281" s="3"/>
      <c r="AM281" s="3"/>
      <c r="AN281" s="3"/>
      <c r="AO281" s="3"/>
      <c r="AP281" s="3"/>
      <c r="AQ281" s="3"/>
      <c r="AR281" s="3"/>
    </row>
    <row r="282" spans="1:44" x14ac:dyDescent="0.2">
      <c r="A282" s="3"/>
      <c r="B282" s="3"/>
      <c r="C282" s="2"/>
      <c r="D282" s="2"/>
      <c r="E282" s="2"/>
      <c r="F282" s="2"/>
      <c r="G282" s="2"/>
      <c r="H282" s="2"/>
      <c r="I282" s="2"/>
      <c r="J282" s="2"/>
      <c r="K282" s="2"/>
      <c r="L282" s="2"/>
      <c r="M282" s="2"/>
      <c r="N282" s="3"/>
      <c r="O282" s="4"/>
      <c r="P282" s="4"/>
      <c r="Q282" s="3"/>
      <c r="R282" s="2"/>
      <c r="S282" s="3"/>
      <c r="T282" s="2"/>
      <c r="U282" s="4"/>
      <c r="V282" s="4"/>
      <c r="W282" s="3"/>
      <c r="X282" s="3"/>
      <c r="Y282" s="3"/>
      <c r="Z282" s="3"/>
      <c r="AA282" s="3"/>
      <c r="AB282" s="3"/>
      <c r="AC282" s="3"/>
      <c r="AD282" s="3"/>
      <c r="AE282" s="3"/>
      <c r="AF282" s="3"/>
      <c r="AG282" s="3"/>
      <c r="AH282" s="3"/>
      <c r="AI282" s="3"/>
      <c r="AJ282" s="3"/>
      <c r="AK282" s="3"/>
      <c r="AL282" s="3"/>
      <c r="AM282" s="3"/>
      <c r="AN282" s="3"/>
      <c r="AO282" s="3"/>
      <c r="AP282" s="3"/>
      <c r="AQ282" s="3"/>
      <c r="AR282" s="3"/>
    </row>
    <row r="283" spans="1:44" x14ac:dyDescent="0.2">
      <c r="A283" s="3"/>
      <c r="B283" s="3"/>
      <c r="C283" s="2"/>
      <c r="D283" s="2"/>
      <c r="E283" s="2"/>
      <c r="F283" s="2"/>
      <c r="G283" s="2"/>
      <c r="H283" s="2"/>
      <c r="I283" s="2"/>
      <c r="J283" s="2"/>
      <c r="K283" s="2"/>
      <c r="L283" s="2"/>
      <c r="M283" s="2"/>
      <c r="N283" s="3"/>
      <c r="O283" s="4"/>
      <c r="P283" s="4"/>
      <c r="Q283" s="3"/>
      <c r="R283" s="2"/>
      <c r="S283" s="3"/>
      <c r="T283" s="2"/>
      <c r="U283" s="4"/>
      <c r="V283" s="4"/>
      <c r="W283" s="3"/>
      <c r="X283" s="3"/>
      <c r="Y283" s="3"/>
      <c r="Z283" s="3"/>
      <c r="AA283" s="3"/>
      <c r="AB283" s="3"/>
      <c r="AC283" s="3"/>
      <c r="AD283" s="3"/>
      <c r="AE283" s="3"/>
      <c r="AF283" s="3"/>
      <c r="AG283" s="3"/>
      <c r="AH283" s="3"/>
      <c r="AI283" s="3"/>
      <c r="AJ283" s="3"/>
      <c r="AK283" s="3"/>
      <c r="AL283" s="3"/>
      <c r="AM283" s="3"/>
      <c r="AN283" s="3"/>
      <c r="AO283" s="3"/>
      <c r="AP283" s="3"/>
      <c r="AQ283" s="3"/>
      <c r="AR283" s="3"/>
    </row>
    <row r="284" spans="1:44" x14ac:dyDescent="0.2">
      <c r="A284" s="3"/>
      <c r="B284" s="3"/>
      <c r="C284" s="2"/>
      <c r="D284" s="2"/>
      <c r="E284" s="2"/>
      <c r="F284" s="2"/>
      <c r="G284" s="2"/>
      <c r="H284" s="2"/>
      <c r="I284" s="2"/>
      <c r="J284" s="2"/>
      <c r="K284" s="2"/>
      <c r="L284" s="2"/>
      <c r="M284" s="2"/>
      <c r="N284" s="3"/>
      <c r="O284" s="4"/>
      <c r="P284" s="4"/>
      <c r="Q284" s="3"/>
      <c r="R284" s="2"/>
      <c r="S284" s="3"/>
      <c r="T284" s="2"/>
      <c r="U284" s="4"/>
      <c r="V284" s="4"/>
      <c r="W284" s="3"/>
      <c r="X284" s="3"/>
      <c r="Y284" s="3"/>
      <c r="Z284" s="3"/>
      <c r="AA284" s="3"/>
      <c r="AB284" s="3"/>
      <c r="AC284" s="3"/>
      <c r="AD284" s="3"/>
      <c r="AE284" s="3"/>
      <c r="AF284" s="3"/>
      <c r="AG284" s="3"/>
      <c r="AH284" s="3"/>
      <c r="AI284" s="3"/>
      <c r="AJ284" s="3"/>
      <c r="AK284" s="3"/>
      <c r="AL284" s="3"/>
      <c r="AM284" s="3"/>
      <c r="AN284" s="3"/>
      <c r="AO284" s="3"/>
      <c r="AP284" s="3"/>
      <c r="AQ284" s="3"/>
      <c r="AR284" s="3"/>
    </row>
    <row r="285" spans="1:44" x14ac:dyDescent="0.2">
      <c r="A285" s="3"/>
      <c r="B285" s="3"/>
      <c r="C285" s="2"/>
      <c r="D285" s="2"/>
      <c r="E285" s="2"/>
      <c r="F285" s="2"/>
      <c r="G285" s="2"/>
      <c r="H285" s="2"/>
      <c r="I285" s="2"/>
      <c r="J285" s="2"/>
      <c r="K285" s="2"/>
      <c r="L285" s="2"/>
      <c r="M285" s="2"/>
      <c r="N285" s="3"/>
      <c r="O285" s="4"/>
      <c r="P285" s="4"/>
      <c r="Q285" s="3"/>
      <c r="R285" s="2"/>
      <c r="S285" s="3"/>
      <c r="T285" s="2"/>
      <c r="U285" s="4"/>
      <c r="V285" s="4"/>
      <c r="W285" s="3"/>
      <c r="X285" s="3"/>
      <c r="Y285" s="3"/>
      <c r="Z285" s="3"/>
      <c r="AA285" s="3"/>
      <c r="AB285" s="3"/>
      <c r="AC285" s="3"/>
      <c r="AD285" s="3"/>
      <c r="AE285" s="3"/>
      <c r="AF285" s="3"/>
      <c r="AG285" s="3"/>
      <c r="AH285" s="3"/>
      <c r="AI285" s="3"/>
      <c r="AJ285" s="3"/>
      <c r="AK285" s="3"/>
      <c r="AL285" s="3"/>
      <c r="AM285" s="3"/>
      <c r="AN285" s="3"/>
      <c r="AO285" s="3"/>
      <c r="AP285" s="3"/>
      <c r="AQ285" s="3"/>
      <c r="AR285" s="3"/>
    </row>
    <row r="286" spans="1:44" x14ac:dyDescent="0.2">
      <c r="A286" s="3"/>
      <c r="B286" s="3"/>
      <c r="C286" s="2"/>
      <c r="D286" s="2"/>
      <c r="E286" s="2"/>
      <c r="F286" s="2"/>
      <c r="G286" s="2"/>
      <c r="H286" s="2"/>
      <c r="I286" s="2"/>
      <c r="J286" s="2"/>
      <c r="K286" s="2"/>
      <c r="L286" s="2"/>
      <c r="M286" s="2"/>
      <c r="N286" s="3"/>
      <c r="O286" s="4"/>
      <c r="P286" s="4"/>
      <c r="Q286" s="3"/>
      <c r="R286" s="2"/>
      <c r="S286" s="3"/>
      <c r="T286" s="2"/>
      <c r="U286" s="4"/>
      <c r="V286" s="4"/>
      <c r="W286" s="3"/>
      <c r="X286" s="3"/>
      <c r="Y286" s="3"/>
      <c r="Z286" s="3"/>
      <c r="AA286" s="3"/>
      <c r="AB286" s="3"/>
      <c r="AC286" s="3"/>
      <c r="AD286" s="3"/>
      <c r="AE286" s="3"/>
      <c r="AF286" s="3"/>
      <c r="AG286" s="3"/>
      <c r="AH286" s="3"/>
      <c r="AI286" s="3"/>
      <c r="AJ286" s="3"/>
      <c r="AK286" s="3"/>
      <c r="AL286" s="3"/>
      <c r="AM286" s="3"/>
      <c r="AN286" s="3"/>
      <c r="AO286" s="3"/>
      <c r="AP286" s="3"/>
      <c r="AQ286" s="3"/>
      <c r="AR286" s="3"/>
    </row>
    <row r="287" spans="1:44" x14ac:dyDescent="0.2">
      <c r="A287" s="3"/>
      <c r="B287" s="3"/>
      <c r="C287" s="2"/>
      <c r="D287" s="2"/>
      <c r="E287" s="2"/>
      <c r="F287" s="2"/>
      <c r="G287" s="2"/>
      <c r="H287" s="2"/>
      <c r="I287" s="2"/>
      <c r="J287" s="2"/>
      <c r="K287" s="2"/>
      <c r="L287" s="2"/>
      <c r="M287" s="2"/>
      <c r="N287" s="3"/>
      <c r="O287" s="4"/>
      <c r="P287" s="4"/>
      <c r="Q287" s="3"/>
      <c r="R287" s="2"/>
      <c r="S287" s="3"/>
      <c r="T287" s="2"/>
      <c r="U287" s="4"/>
      <c r="V287" s="4"/>
      <c r="W287" s="3"/>
      <c r="X287" s="3"/>
      <c r="Y287" s="3"/>
      <c r="Z287" s="3"/>
      <c r="AA287" s="3"/>
      <c r="AB287" s="3"/>
      <c r="AC287" s="3"/>
      <c r="AD287" s="3"/>
      <c r="AE287" s="3"/>
      <c r="AF287" s="3"/>
      <c r="AG287" s="3"/>
      <c r="AH287" s="3"/>
      <c r="AI287" s="3"/>
      <c r="AJ287" s="3"/>
      <c r="AK287" s="3"/>
      <c r="AL287" s="3"/>
      <c r="AM287" s="3"/>
      <c r="AN287" s="3"/>
      <c r="AO287" s="3"/>
      <c r="AP287" s="3"/>
      <c r="AQ287" s="3"/>
      <c r="AR287" s="3"/>
    </row>
    <row r="288" spans="1:44" x14ac:dyDescent="0.2">
      <c r="A288" s="3"/>
      <c r="B288" s="3"/>
      <c r="C288" s="2"/>
      <c r="D288" s="2"/>
      <c r="E288" s="2"/>
      <c r="F288" s="2"/>
      <c r="G288" s="2"/>
      <c r="H288" s="2"/>
      <c r="I288" s="2"/>
      <c r="J288" s="2"/>
      <c r="K288" s="2"/>
      <c r="L288" s="2"/>
      <c r="M288" s="2"/>
      <c r="N288" s="3"/>
      <c r="O288" s="4"/>
      <c r="P288" s="4"/>
      <c r="Q288" s="3"/>
      <c r="R288" s="2"/>
      <c r="S288" s="3"/>
      <c r="T288" s="2"/>
      <c r="U288" s="4"/>
      <c r="V288" s="4"/>
      <c r="W288" s="3"/>
      <c r="X288" s="3"/>
      <c r="Y288" s="3"/>
      <c r="Z288" s="3"/>
      <c r="AA288" s="3"/>
      <c r="AB288" s="3"/>
      <c r="AC288" s="3"/>
      <c r="AD288" s="3"/>
      <c r="AE288" s="3"/>
      <c r="AF288" s="3"/>
      <c r="AG288" s="3"/>
      <c r="AH288" s="3"/>
      <c r="AI288" s="3"/>
      <c r="AJ288" s="3"/>
      <c r="AK288" s="3"/>
      <c r="AL288" s="3"/>
      <c r="AM288" s="3"/>
      <c r="AN288" s="3"/>
      <c r="AO288" s="3"/>
      <c r="AP288" s="3"/>
      <c r="AQ288" s="3"/>
      <c r="AR288" s="3"/>
    </row>
    <row r="289" spans="1:44" x14ac:dyDescent="0.2">
      <c r="A289" s="3"/>
      <c r="B289" s="3"/>
      <c r="C289" s="2"/>
      <c r="D289" s="2"/>
      <c r="E289" s="2"/>
      <c r="F289" s="2"/>
      <c r="G289" s="2"/>
      <c r="H289" s="2"/>
      <c r="I289" s="2"/>
      <c r="J289" s="2"/>
      <c r="K289" s="2"/>
      <c r="L289" s="2"/>
      <c r="M289" s="2"/>
      <c r="N289" s="3"/>
      <c r="O289" s="4"/>
      <c r="P289" s="4"/>
      <c r="Q289" s="3"/>
      <c r="R289" s="2"/>
      <c r="S289" s="3"/>
      <c r="T289" s="2"/>
      <c r="U289" s="4"/>
      <c r="V289" s="4"/>
      <c r="W289" s="3"/>
      <c r="X289" s="3"/>
      <c r="Y289" s="3"/>
      <c r="Z289" s="3"/>
      <c r="AA289" s="3"/>
      <c r="AB289" s="3"/>
      <c r="AC289" s="3"/>
      <c r="AD289" s="3"/>
      <c r="AE289" s="3"/>
      <c r="AF289" s="3"/>
      <c r="AG289" s="3"/>
      <c r="AH289" s="3"/>
      <c r="AI289" s="3"/>
      <c r="AJ289" s="3"/>
      <c r="AK289" s="3"/>
      <c r="AL289" s="3"/>
      <c r="AM289" s="3"/>
      <c r="AN289" s="3"/>
      <c r="AO289" s="3"/>
      <c r="AP289" s="3"/>
      <c r="AQ289" s="3"/>
      <c r="AR289" s="3"/>
    </row>
    <row r="290" spans="1:44" x14ac:dyDescent="0.2">
      <c r="A290" s="3"/>
      <c r="B290" s="3"/>
      <c r="C290" s="2"/>
      <c r="D290" s="2"/>
      <c r="E290" s="2"/>
      <c r="F290" s="2"/>
      <c r="G290" s="2"/>
      <c r="H290" s="2"/>
      <c r="I290" s="2"/>
      <c r="J290" s="2"/>
      <c r="K290" s="2"/>
      <c r="L290" s="2"/>
      <c r="M290" s="2"/>
      <c r="N290" s="3"/>
      <c r="O290" s="4"/>
      <c r="P290" s="4"/>
      <c r="Q290" s="3"/>
      <c r="R290" s="2"/>
      <c r="S290" s="3"/>
      <c r="T290" s="2"/>
      <c r="U290" s="4"/>
      <c r="V290" s="4"/>
      <c r="W290" s="3"/>
      <c r="X290" s="3"/>
      <c r="Y290" s="3"/>
      <c r="Z290" s="3"/>
      <c r="AA290" s="3"/>
      <c r="AB290" s="3"/>
      <c r="AC290" s="3"/>
      <c r="AD290" s="3"/>
      <c r="AE290" s="3"/>
      <c r="AF290" s="3"/>
      <c r="AG290" s="3"/>
      <c r="AH290" s="3"/>
      <c r="AI290" s="3"/>
      <c r="AJ290" s="3"/>
      <c r="AK290" s="3"/>
      <c r="AL290" s="3"/>
      <c r="AM290" s="3"/>
      <c r="AN290" s="3"/>
      <c r="AO290" s="3"/>
      <c r="AP290" s="3"/>
      <c r="AQ290" s="3"/>
      <c r="AR290" s="3"/>
    </row>
    <row r="291" spans="1:44" x14ac:dyDescent="0.2">
      <c r="A291" s="3"/>
      <c r="B291" s="3"/>
      <c r="C291" s="2"/>
      <c r="D291" s="2"/>
      <c r="E291" s="2"/>
      <c r="F291" s="2"/>
      <c r="G291" s="2"/>
      <c r="H291" s="2"/>
      <c r="I291" s="2"/>
      <c r="J291" s="2"/>
      <c r="K291" s="2"/>
      <c r="L291" s="2"/>
      <c r="M291" s="2"/>
      <c r="N291" s="3"/>
      <c r="O291" s="4"/>
      <c r="P291" s="4"/>
      <c r="Q291" s="3"/>
      <c r="R291" s="2"/>
      <c r="S291" s="3"/>
      <c r="T291" s="2"/>
      <c r="U291" s="4"/>
      <c r="V291" s="4"/>
      <c r="W291" s="3"/>
      <c r="X291" s="3"/>
      <c r="Y291" s="3"/>
      <c r="Z291" s="3"/>
      <c r="AA291" s="3"/>
      <c r="AB291" s="3"/>
      <c r="AC291" s="3"/>
      <c r="AD291" s="3"/>
      <c r="AE291" s="3"/>
      <c r="AF291" s="3"/>
      <c r="AG291" s="3"/>
      <c r="AH291" s="3"/>
      <c r="AI291" s="3"/>
      <c r="AJ291" s="3"/>
      <c r="AK291" s="3"/>
      <c r="AL291" s="3"/>
      <c r="AM291" s="3"/>
      <c r="AN291" s="3"/>
      <c r="AO291" s="3"/>
      <c r="AP291" s="3"/>
      <c r="AQ291" s="3"/>
      <c r="AR291" s="3"/>
    </row>
    <row r="292" spans="1:44" x14ac:dyDescent="0.2">
      <c r="A292" s="3"/>
      <c r="B292" s="3"/>
      <c r="C292" s="2"/>
      <c r="D292" s="2"/>
      <c r="E292" s="2"/>
      <c r="F292" s="2"/>
      <c r="G292" s="2"/>
      <c r="H292" s="2"/>
      <c r="I292" s="2"/>
      <c r="J292" s="2"/>
      <c r="K292" s="2"/>
      <c r="L292" s="2"/>
      <c r="M292" s="2"/>
      <c r="N292" s="3"/>
      <c r="O292" s="4"/>
      <c r="P292" s="4"/>
      <c r="Q292" s="3"/>
      <c r="R292" s="2"/>
      <c r="S292" s="3"/>
      <c r="T292" s="2"/>
      <c r="U292" s="4"/>
      <c r="V292" s="4"/>
      <c r="W292" s="3"/>
      <c r="X292" s="3"/>
      <c r="Y292" s="3"/>
      <c r="Z292" s="3"/>
      <c r="AA292" s="3"/>
      <c r="AB292" s="3"/>
      <c r="AC292" s="3"/>
      <c r="AD292" s="3"/>
      <c r="AE292" s="3"/>
      <c r="AF292" s="3"/>
      <c r="AG292" s="3"/>
      <c r="AH292" s="3"/>
      <c r="AI292" s="3"/>
      <c r="AJ292" s="3"/>
      <c r="AK292" s="3"/>
      <c r="AL292" s="3"/>
      <c r="AM292" s="3"/>
      <c r="AN292" s="3"/>
      <c r="AO292" s="3"/>
      <c r="AP292" s="3"/>
      <c r="AQ292" s="3"/>
      <c r="AR292" s="3"/>
    </row>
    <row r="293" spans="1:44" x14ac:dyDescent="0.2">
      <c r="A293" s="3"/>
      <c r="B293" s="3"/>
      <c r="C293" s="2"/>
      <c r="D293" s="2"/>
      <c r="E293" s="2"/>
      <c r="F293" s="2"/>
      <c r="G293" s="2"/>
      <c r="H293" s="2"/>
      <c r="I293" s="2"/>
      <c r="J293" s="2"/>
      <c r="K293" s="2"/>
      <c r="L293" s="2"/>
      <c r="M293" s="2"/>
      <c r="N293" s="3"/>
      <c r="O293" s="4"/>
      <c r="P293" s="4"/>
      <c r="Q293" s="3"/>
      <c r="R293" s="2"/>
      <c r="S293" s="3"/>
      <c r="T293" s="2"/>
      <c r="U293" s="4"/>
      <c r="V293" s="4"/>
      <c r="W293" s="3"/>
      <c r="X293" s="3"/>
      <c r="Y293" s="3"/>
      <c r="Z293" s="3"/>
      <c r="AA293" s="3"/>
      <c r="AB293" s="3"/>
      <c r="AC293" s="3"/>
      <c r="AD293" s="3"/>
      <c r="AE293" s="3"/>
      <c r="AF293" s="3"/>
      <c r="AG293" s="3"/>
      <c r="AH293" s="3"/>
      <c r="AI293" s="3"/>
      <c r="AJ293" s="3"/>
      <c r="AK293" s="3"/>
      <c r="AL293" s="3"/>
      <c r="AM293" s="3"/>
      <c r="AN293" s="3"/>
      <c r="AO293" s="3"/>
      <c r="AP293" s="3"/>
      <c r="AQ293" s="3"/>
      <c r="AR293" s="3"/>
    </row>
    <row r="294" spans="1:44" x14ac:dyDescent="0.2">
      <c r="A294" s="3"/>
      <c r="B294" s="3"/>
      <c r="C294" s="2"/>
      <c r="D294" s="2"/>
      <c r="E294" s="2"/>
      <c r="F294" s="2"/>
      <c r="G294" s="2"/>
      <c r="H294" s="2"/>
      <c r="I294" s="2"/>
      <c r="J294" s="2"/>
      <c r="K294" s="2"/>
      <c r="L294" s="2"/>
      <c r="M294" s="2"/>
      <c r="N294" s="3"/>
      <c r="O294" s="4"/>
      <c r="P294" s="4"/>
      <c r="Q294" s="3"/>
      <c r="R294" s="2"/>
      <c r="S294" s="3"/>
      <c r="T294" s="2"/>
      <c r="U294" s="4"/>
      <c r="V294" s="4"/>
      <c r="W294" s="3"/>
      <c r="X294" s="3"/>
      <c r="Y294" s="3"/>
      <c r="Z294" s="3"/>
      <c r="AA294" s="3"/>
      <c r="AB294" s="3"/>
      <c r="AC294" s="3"/>
      <c r="AD294" s="3"/>
      <c r="AE294" s="3"/>
      <c r="AF294" s="3"/>
      <c r="AG294" s="3"/>
      <c r="AH294" s="3"/>
      <c r="AI294" s="3"/>
      <c r="AJ294" s="3"/>
      <c r="AK294" s="3"/>
      <c r="AL294" s="3"/>
      <c r="AM294" s="3"/>
      <c r="AN294" s="3"/>
      <c r="AO294" s="3"/>
      <c r="AP294" s="3"/>
      <c r="AQ294" s="3"/>
      <c r="AR294" s="3"/>
    </row>
    <row r="295" spans="1:44" x14ac:dyDescent="0.2">
      <c r="A295" s="3"/>
      <c r="B295" s="3"/>
      <c r="C295" s="2"/>
      <c r="D295" s="2"/>
      <c r="E295" s="2"/>
      <c r="F295" s="2"/>
      <c r="G295" s="2"/>
      <c r="H295" s="2"/>
      <c r="I295" s="2"/>
      <c r="J295" s="2"/>
      <c r="K295" s="2"/>
      <c r="L295" s="2"/>
      <c r="M295" s="2"/>
      <c r="N295" s="3"/>
      <c r="O295" s="4"/>
      <c r="P295" s="4"/>
      <c r="Q295" s="3"/>
      <c r="R295" s="2"/>
      <c r="S295" s="3"/>
      <c r="T295" s="2"/>
      <c r="U295" s="4"/>
      <c r="V295" s="4"/>
      <c r="W295" s="3"/>
      <c r="X295" s="3"/>
      <c r="Y295" s="3"/>
      <c r="Z295" s="3"/>
      <c r="AA295" s="3"/>
      <c r="AB295" s="3"/>
      <c r="AC295" s="3"/>
      <c r="AD295" s="3"/>
      <c r="AE295" s="3"/>
      <c r="AF295" s="3"/>
      <c r="AG295" s="3"/>
      <c r="AH295" s="3"/>
      <c r="AI295" s="3"/>
      <c r="AJ295" s="3"/>
      <c r="AK295" s="3"/>
      <c r="AL295" s="3"/>
      <c r="AM295" s="3"/>
      <c r="AN295" s="3"/>
      <c r="AO295" s="3"/>
      <c r="AP295" s="3"/>
      <c r="AQ295" s="3"/>
      <c r="AR295" s="3"/>
    </row>
    <row r="296" spans="1:44" x14ac:dyDescent="0.2">
      <c r="A296" s="3"/>
      <c r="B296" s="3"/>
      <c r="C296" s="2"/>
      <c r="D296" s="2"/>
      <c r="E296" s="2"/>
      <c r="F296" s="2"/>
      <c r="G296" s="2"/>
      <c r="H296" s="2"/>
      <c r="I296" s="2"/>
      <c r="J296" s="2"/>
      <c r="K296" s="2"/>
      <c r="L296" s="2"/>
      <c r="M296" s="2"/>
      <c r="N296" s="3"/>
      <c r="O296" s="4"/>
      <c r="P296" s="4"/>
      <c r="Q296" s="3"/>
      <c r="R296" s="2"/>
      <c r="S296" s="3"/>
      <c r="T296" s="2"/>
      <c r="U296" s="4"/>
      <c r="V296" s="4"/>
      <c r="W296" s="3"/>
      <c r="X296" s="3"/>
      <c r="Y296" s="3"/>
      <c r="Z296" s="3"/>
      <c r="AA296" s="3"/>
      <c r="AB296" s="3"/>
      <c r="AC296" s="3"/>
      <c r="AD296" s="3"/>
      <c r="AE296" s="3"/>
      <c r="AF296" s="3"/>
      <c r="AG296" s="3"/>
      <c r="AH296" s="3"/>
      <c r="AI296" s="3"/>
      <c r="AJ296" s="3"/>
      <c r="AK296" s="3"/>
      <c r="AL296" s="3"/>
      <c r="AM296" s="3"/>
      <c r="AN296" s="3"/>
      <c r="AO296" s="3"/>
      <c r="AP296" s="3"/>
      <c r="AQ296" s="3"/>
      <c r="AR296" s="3"/>
    </row>
    <row r="297" spans="1:44" x14ac:dyDescent="0.2">
      <c r="A297" s="3"/>
      <c r="B297" s="3"/>
      <c r="C297" s="2"/>
      <c r="D297" s="2"/>
      <c r="E297" s="2"/>
      <c r="F297" s="2"/>
      <c r="G297" s="2"/>
      <c r="H297" s="2"/>
      <c r="I297" s="2"/>
      <c r="J297" s="2"/>
      <c r="K297" s="2"/>
      <c r="L297" s="2"/>
      <c r="M297" s="2"/>
      <c r="N297" s="3"/>
      <c r="O297" s="4"/>
      <c r="P297" s="4"/>
      <c r="Q297" s="3"/>
      <c r="R297" s="2"/>
      <c r="S297" s="3"/>
      <c r="T297" s="2"/>
      <c r="U297" s="4"/>
      <c r="V297" s="4"/>
      <c r="W297" s="3"/>
      <c r="X297" s="3"/>
      <c r="Y297" s="3"/>
      <c r="Z297" s="3"/>
      <c r="AA297" s="3"/>
      <c r="AB297" s="3"/>
      <c r="AC297" s="3"/>
      <c r="AD297" s="3"/>
      <c r="AE297" s="3"/>
      <c r="AF297" s="3"/>
      <c r="AG297" s="3"/>
      <c r="AH297" s="3"/>
      <c r="AI297" s="3"/>
      <c r="AJ297" s="3"/>
      <c r="AK297" s="3"/>
      <c r="AL297" s="3"/>
      <c r="AM297" s="3"/>
      <c r="AN297" s="3"/>
      <c r="AO297" s="3"/>
      <c r="AP297" s="3"/>
      <c r="AQ297" s="3"/>
      <c r="AR297" s="3"/>
    </row>
    <row r="298" spans="1:44" x14ac:dyDescent="0.2">
      <c r="A298" s="3"/>
      <c r="B298" s="3"/>
      <c r="C298" s="2"/>
      <c r="D298" s="2"/>
      <c r="E298" s="2"/>
      <c r="F298" s="2"/>
      <c r="G298" s="2"/>
      <c r="H298" s="2"/>
      <c r="I298" s="2"/>
      <c r="J298" s="2"/>
      <c r="K298" s="2"/>
      <c r="L298" s="2"/>
      <c r="M298" s="2"/>
      <c r="N298" s="3"/>
      <c r="O298" s="4"/>
      <c r="P298" s="4"/>
      <c r="Q298" s="3"/>
      <c r="R298" s="2"/>
      <c r="S298" s="3"/>
      <c r="T298" s="2"/>
      <c r="U298" s="4"/>
      <c r="V298" s="4"/>
      <c r="W298" s="3"/>
      <c r="X298" s="3"/>
      <c r="Y298" s="3"/>
      <c r="Z298" s="3"/>
      <c r="AA298" s="3"/>
      <c r="AB298" s="3"/>
      <c r="AC298" s="3"/>
      <c r="AD298" s="3"/>
      <c r="AE298" s="3"/>
      <c r="AF298" s="3"/>
      <c r="AG298" s="3"/>
      <c r="AH298" s="3"/>
      <c r="AI298" s="3"/>
      <c r="AJ298" s="3"/>
      <c r="AK298" s="3"/>
      <c r="AL298" s="3"/>
      <c r="AM298" s="3"/>
      <c r="AN298" s="3"/>
      <c r="AO298" s="3"/>
      <c r="AP298" s="3"/>
      <c r="AQ298" s="3"/>
      <c r="AR298" s="3"/>
    </row>
    <row r="299" spans="1:44" x14ac:dyDescent="0.2">
      <c r="A299" s="3"/>
      <c r="B299" s="3"/>
      <c r="C299" s="2"/>
      <c r="D299" s="2"/>
      <c r="E299" s="2"/>
      <c r="F299" s="2"/>
      <c r="G299" s="2"/>
      <c r="H299" s="2"/>
      <c r="I299" s="2"/>
      <c r="J299" s="2"/>
      <c r="K299" s="2"/>
      <c r="L299" s="2"/>
      <c r="M299" s="2"/>
      <c r="N299" s="3"/>
      <c r="O299" s="4"/>
      <c r="P299" s="4"/>
      <c r="Q299" s="3"/>
      <c r="R299" s="2"/>
      <c r="S299" s="3"/>
      <c r="T299" s="2"/>
      <c r="U299" s="4"/>
      <c r="V299" s="4"/>
      <c r="W299" s="3"/>
      <c r="X299" s="3"/>
      <c r="Y299" s="3"/>
      <c r="Z299" s="3"/>
      <c r="AA299" s="3"/>
      <c r="AB299" s="3"/>
      <c r="AC299" s="3"/>
      <c r="AD299" s="3"/>
      <c r="AE299" s="3"/>
      <c r="AF299" s="3"/>
      <c r="AG299" s="3"/>
      <c r="AH299" s="3"/>
      <c r="AI299" s="3"/>
      <c r="AJ299" s="3"/>
      <c r="AK299" s="3"/>
      <c r="AL299" s="3"/>
      <c r="AM299" s="3"/>
      <c r="AN299" s="3"/>
      <c r="AO299" s="3"/>
      <c r="AP299" s="3"/>
      <c r="AQ299" s="3"/>
      <c r="AR299" s="3"/>
    </row>
    <row r="300" spans="1:44" x14ac:dyDescent="0.2">
      <c r="A300" s="3"/>
      <c r="B300" s="3"/>
      <c r="C300" s="2"/>
      <c r="D300" s="2"/>
      <c r="E300" s="2"/>
      <c r="F300" s="2"/>
      <c r="G300" s="2"/>
      <c r="H300" s="2"/>
      <c r="I300" s="2"/>
      <c r="J300" s="2"/>
      <c r="K300" s="2"/>
      <c r="L300" s="2"/>
      <c r="M300" s="2"/>
      <c r="N300" s="3"/>
      <c r="O300" s="4"/>
      <c r="P300" s="4"/>
      <c r="Q300" s="3"/>
      <c r="R300" s="2"/>
      <c r="S300" s="3"/>
      <c r="T300" s="2"/>
      <c r="U300" s="4"/>
      <c r="V300" s="4"/>
      <c r="W300" s="3"/>
      <c r="X300" s="3"/>
      <c r="Y300" s="3"/>
      <c r="Z300" s="3"/>
      <c r="AA300" s="3"/>
      <c r="AB300" s="3"/>
      <c r="AC300" s="3"/>
      <c r="AD300" s="3"/>
      <c r="AE300" s="3"/>
      <c r="AF300" s="3"/>
      <c r="AG300" s="3"/>
      <c r="AH300" s="3"/>
      <c r="AI300" s="3"/>
      <c r="AJ300" s="3"/>
      <c r="AK300" s="3"/>
      <c r="AL300" s="3"/>
      <c r="AM300" s="3"/>
      <c r="AN300" s="3"/>
      <c r="AO300" s="3"/>
      <c r="AP300" s="3"/>
      <c r="AQ300" s="3"/>
      <c r="AR300" s="3"/>
    </row>
    <row r="301" spans="1:44" x14ac:dyDescent="0.2">
      <c r="A301" s="3"/>
      <c r="B301" s="3"/>
      <c r="C301" s="2"/>
      <c r="D301" s="2"/>
      <c r="E301" s="2"/>
      <c r="F301" s="2"/>
      <c r="G301" s="2"/>
      <c r="H301" s="2"/>
      <c r="I301" s="2"/>
      <c r="J301" s="2"/>
      <c r="K301" s="2"/>
      <c r="L301" s="2"/>
      <c r="M301" s="2"/>
      <c r="N301" s="3"/>
      <c r="O301" s="4"/>
      <c r="P301" s="4"/>
      <c r="Q301" s="3"/>
      <c r="R301" s="2"/>
      <c r="S301" s="3"/>
      <c r="T301" s="2"/>
      <c r="U301" s="4"/>
      <c r="V301" s="4"/>
      <c r="W301" s="3"/>
      <c r="X301" s="3"/>
      <c r="Y301" s="3"/>
      <c r="Z301" s="3"/>
      <c r="AA301" s="3"/>
      <c r="AB301" s="3"/>
      <c r="AC301" s="3"/>
      <c r="AD301" s="3"/>
      <c r="AE301" s="3"/>
      <c r="AF301" s="3"/>
      <c r="AG301" s="3"/>
      <c r="AH301" s="3"/>
      <c r="AI301" s="3"/>
      <c r="AJ301" s="3"/>
      <c r="AK301" s="3"/>
      <c r="AL301" s="3"/>
      <c r="AM301" s="3"/>
      <c r="AN301" s="3"/>
      <c r="AO301" s="3"/>
      <c r="AP301" s="3"/>
      <c r="AQ301" s="3"/>
      <c r="AR301" s="3"/>
    </row>
    <row r="302" spans="1:44" x14ac:dyDescent="0.2">
      <c r="A302" s="3"/>
      <c r="B302" s="3"/>
      <c r="C302" s="2"/>
      <c r="D302" s="2"/>
      <c r="E302" s="2"/>
      <c r="F302" s="2"/>
      <c r="G302" s="2"/>
      <c r="H302" s="2"/>
      <c r="I302" s="2"/>
      <c r="J302" s="2"/>
      <c r="K302" s="2"/>
      <c r="L302" s="2"/>
      <c r="M302" s="2"/>
      <c r="N302" s="3"/>
      <c r="O302" s="4"/>
      <c r="P302" s="4"/>
      <c r="Q302" s="3"/>
      <c r="R302" s="2"/>
      <c r="S302" s="3"/>
      <c r="T302" s="2"/>
      <c r="U302" s="4"/>
      <c r="V302" s="4"/>
      <c r="W302" s="3"/>
      <c r="X302" s="3"/>
      <c r="Y302" s="3"/>
      <c r="Z302" s="3"/>
      <c r="AA302" s="3"/>
      <c r="AB302" s="3"/>
      <c r="AC302" s="3"/>
      <c r="AD302" s="3"/>
      <c r="AE302" s="3"/>
      <c r="AF302" s="3"/>
      <c r="AG302" s="3"/>
      <c r="AH302" s="3"/>
      <c r="AI302" s="3"/>
      <c r="AJ302" s="3"/>
      <c r="AK302" s="3"/>
      <c r="AL302" s="3"/>
      <c r="AM302" s="3"/>
      <c r="AN302" s="3"/>
      <c r="AO302" s="3"/>
      <c r="AP302" s="3"/>
      <c r="AQ302" s="3"/>
      <c r="AR302" s="3"/>
    </row>
    <row r="303" spans="1:44" x14ac:dyDescent="0.2">
      <c r="A303" s="3"/>
      <c r="B303" s="3"/>
      <c r="C303" s="2"/>
      <c r="D303" s="2"/>
      <c r="E303" s="2"/>
      <c r="F303" s="2"/>
      <c r="G303" s="2"/>
      <c r="H303" s="2"/>
      <c r="I303" s="2"/>
      <c r="J303" s="2"/>
      <c r="K303" s="2"/>
      <c r="L303" s="2"/>
      <c r="M303" s="2"/>
      <c r="N303" s="3"/>
      <c r="O303" s="4"/>
      <c r="P303" s="4"/>
      <c r="Q303" s="3"/>
      <c r="R303" s="2"/>
      <c r="S303" s="3"/>
      <c r="T303" s="2"/>
      <c r="U303" s="4"/>
      <c r="V303" s="4"/>
      <c r="W303" s="3"/>
      <c r="X303" s="3"/>
      <c r="Y303" s="3"/>
      <c r="Z303" s="3"/>
      <c r="AA303" s="3"/>
      <c r="AB303" s="3"/>
      <c r="AC303" s="3"/>
      <c r="AD303" s="3"/>
      <c r="AE303" s="3"/>
      <c r="AF303" s="3"/>
      <c r="AG303" s="3"/>
      <c r="AH303" s="3"/>
      <c r="AI303" s="3"/>
      <c r="AJ303" s="3"/>
      <c r="AK303" s="3"/>
      <c r="AL303" s="3"/>
      <c r="AM303" s="3"/>
      <c r="AN303" s="3"/>
      <c r="AO303" s="3"/>
      <c r="AP303" s="3"/>
      <c r="AQ303" s="3"/>
      <c r="AR303" s="3"/>
    </row>
    <row r="304" spans="1:44" x14ac:dyDescent="0.2">
      <c r="A304" s="3"/>
      <c r="B304" s="3"/>
      <c r="C304" s="2"/>
      <c r="D304" s="2"/>
      <c r="E304" s="2"/>
      <c r="F304" s="2"/>
      <c r="G304" s="2"/>
      <c r="H304" s="2"/>
      <c r="I304" s="2"/>
      <c r="J304" s="2"/>
      <c r="K304" s="2"/>
      <c r="L304" s="2"/>
      <c r="M304" s="2"/>
      <c r="N304" s="3"/>
      <c r="O304" s="4"/>
      <c r="P304" s="4"/>
      <c r="Q304" s="3"/>
      <c r="R304" s="2"/>
      <c r="S304" s="3"/>
      <c r="T304" s="2"/>
      <c r="U304" s="4"/>
      <c r="V304" s="4"/>
      <c r="W304" s="3"/>
      <c r="X304" s="3"/>
      <c r="Y304" s="3"/>
      <c r="Z304" s="3"/>
      <c r="AA304" s="3"/>
      <c r="AB304" s="3"/>
      <c r="AC304" s="3"/>
      <c r="AD304" s="3"/>
      <c r="AE304" s="3"/>
      <c r="AF304" s="3"/>
      <c r="AG304" s="3"/>
      <c r="AH304" s="3"/>
      <c r="AI304" s="3"/>
      <c r="AJ304" s="3"/>
      <c r="AK304" s="3"/>
      <c r="AL304" s="3"/>
      <c r="AM304" s="3"/>
      <c r="AN304" s="3"/>
      <c r="AO304" s="3"/>
      <c r="AP304" s="3"/>
      <c r="AQ304" s="3"/>
      <c r="AR304" s="3"/>
    </row>
    <row r="305" spans="1:44" x14ac:dyDescent="0.2">
      <c r="A305" s="3"/>
      <c r="B305" s="3"/>
      <c r="C305" s="2"/>
      <c r="D305" s="2"/>
      <c r="E305" s="2"/>
      <c r="F305" s="2"/>
      <c r="G305" s="2"/>
      <c r="H305" s="2"/>
      <c r="I305" s="2"/>
      <c r="J305" s="2"/>
      <c r="K305" s="2"/>
      <c r="L305" s="2"/>
      <c r="M305" s="2"/>
      <c r="N305" s="3"/>
      <c r="O305" s="4"/>
      <c r="P305" s="4"/>
      <c r="Q305" s="3"/>
      <c r="R305" s="2"/>
      <c r="S305" s="3"/>
      <c r="T305" s="2"/>
      <c r="U305" s="4"/>
      <c r="V305" s="4"/>
      <c r="W305" s="3"/>
      <c r="X305" s="3"/>
      <c r="Y305" s="3"/>
      <c r="Z305" s="3"/>
      <c r="AA305" s="3"/>
      <c r="AB305" s="3"/>
      <c r="AC305" s="3"/>
      <c r="AD305" s="3"/>
      <c r="AE305" s="3"/>
      <c r="AF305" s="3"/>
      <c r="AG305" s="3"/>
      <c r="AH305" s="3"/>
      <c r="AI305" s="3"/>
      <c r="AJ305" s="3"/>
      <c r="AK305" s="3"/>
      <c r="AL305" s="3"/>
      <c r="AM305" s="3"/>
      <c r="AN305" s="3"/>
      <c r="AO305" s="3"/>
      <c r="AP305" s="3"/>
      <c r="AQ305" s="3"/>
      <c r="AR305" s="3"/>
    </row>
    <row r="306" spans="1:44" x14ac:dyDescent="0.2">
      <c r="A306" s="3"/>
      <c r="B306" s="3"/>
      <c r="C306" s="2"/>
      <c r="D306" s="2"/>
      <c r="E306" s="2"/>
      <c r="F306" s="2"/>
      <c r="G306" s="2"/>
      <c r="H306" s="2"/>
      <c r="I306" s="2"/>
      <c r="J306" s="2"/>
      <c r="K306" s="2"/>
      <c r="L306" s="2"/>
      <c r="M306" s="2"/>
      <c r="N306" s="3"/>
      <c r="O306" s="4"/>
      <c r="P306" s="4"/>
      <c r="Q306" s="3"/>
      <c r="R306" s="2"/>
      <c r="S306" s="3"/>
      <c r="T306" s="2"/>
      <c r="U306" s="4"/>
      <c r="V306" s="4"/>
      <c r="W306" s="3"/>
      <c r="X306" s="3"/>
      <c r="Y306" s="3"/>
      <c r="Z306" s="3"/>
      <c r="AA306" s="3"/>
      <c r="AB306" s="3"/>
      <c r="AC306" s="3"/>
      <c r="AD306" s="3"/>
      <c r="AE306" s="3"/>
      <c r="AF306" s="3"/>
      <c r="AG306" s="3"/>
      <c r="AH306" s="3"/>
      <c r="AI306" s="3"/>
      <c r="AJ306" s="3"/>
      <c r="AK306" s="3"/>
      <c r="AL306" s="3"/>
      <c r="AM306" s="3"/>
      <c r="AN306" s="3"/>
      <c r="AO306" s="3"/>
      <c r="AP306" s="3"/>
      <c r="AQ306" s="3"/>
      <c r="AR306" s="3"/>
    </row>
    <row r="307" spans="1:44" x14ac:dyDescent="0.2">
      <c r="A307" s="3"/>
      <c r="B307" s="3"/>
      <c r="C307" s="2"/>
      <c r="D307" s="2"/>
      <c r="E307" s="2"/>
      <c r="F307" s="2"/>
      <c r="G307" s="2"/>
      <c r="H307" s="2"/>
      <c r="I307" s="2"/>
      <c r="J307" s="2"/>
      <c r="K307" s="2"/>
      <c r="L307" s="2"/>
      <c r="M307" s="2"/>
      <c r="N307" s="3"/>
      <c r="O307" s="4"/>
      <c r="P307" s="4"/>
      <c r="Q307" s="3"/>
      <c r="R307" s="2"/>
      <c r="S307" s="3"/>
      <c r="T307" s="2"/>
      <c r="U307" s="4"/>
      <c r="V307" s="4"/>
      <c r="W307" s="3"/>
      <c r="X307" s="3"/>
      <c r="Y307" s="3"/>
      <c r="Z307" s="3"/>
      <c r="AA307" s="3"/>
      <c r="AB307" s="3"/>
      <c r="AC307" s="3"/>
      <c r="AD307" s="3"/>
      <c r="AE307" s="3"/>
      <c r="AF307" s="3"/>
      <c r="AG307" s="3"/>
      <c r="AH307" s="3"/>
      <c r="AI307" s="3"/>
      <c r="AJ307" s="3"/>
      <c r="AK307" s="3"/>
      <c r="AL307" s="3"/>
      <c r="AM307" s="3"/>
      <c r="AN307" s="3"/>
      <c r="AO307" s="3"/>
      <c r="AP307" s="3"/>
      <c r="AQ307" s="3"/>
      <c r="AR307" s="3"/>
    </row>
    <row r="308" spans="1:44" x14ac:dyDescent="0.2">
      <c r="A308" s="3"/>
      <c r="B308" s="3"/>
      <c r="C308" s="2"/>
      <c r="D308" s="2"/>
      <c r="E308" s="2"/>
      <c r="F308" s="2"/>
      <c r="G308" s="2"/>
      <c r="H308" s="2"/>
      <c r="I308" s="2"/>
      <c r="J308" s="2"/>
      <c r="K308" s="2"/>
      <c r="L308" s="2"/>
      <c r="M308" s="2"/>
      <c r="N308" s="3"/>
      <c r="O308" s="4"/>
      <c r="P308" s="4"/>
      <c r="Q308" s="3"/>
      <c r="R308" s="2"/>
      <c r="S308" s="3"/>
      <c r="T308" s="2"/>
      <c r="U308" s="4"/>
      <c r="V308" s="4"/>
      <c r="W308" s="3"/>
      <c r="X308" s="3"/>
      <c r="Y308" s="3"/>
      <c r="Z308" s="3"/>
      <c r="AA308" s="3"/>
      <c r="AB308" s="3"/>
      <c r="AC308" s="3"/>
      <c r="AD308" s="3"/>
      <c r="AE308" s="3"/>
      <c r="AF308" s="3"/>
      <c r="AG308" s="3"/>
      <c r="AH308" s="3"/>
      <c r="AI308" s="3"/>
      <c r="AJ308" s="3"/>
      <c r="AK308" s="3"/>
      <c r="AL308" s="3"/>
      <c r="AM308" s="3"/>
      <c r="AN308" s="3"/>
      <c r="AO308" s="3"/>
      <c r="AP308" s="3"/>
      <c r="AQ308" s="3"/>
      <c r="AR308" s="3"/>
    </row>
    <row r="309" spans="1:44" x14ac:dyDescent="0.2">
      <c r="A309" s="3"/>
      <c r="B309" s="3"/>
      <c r="C309" s="2"/>
      <c r="D309" s="2"/>
      <c r="E309" s="2"/>
      <c r="F309" s="2"/>
      <c r="G309" s="2"/>
      <c r="H309" s="2"/>
      <c r="I309" s="2"/>
      <c r="J309" s="2"/>
      <c r="K309" s="2"/>
      <c r="L309" s="2"/>
      <c r="M309" s="2"/>
      <c r="N309" s="3"/>
      <c r="O309" s="4"/>
      <c r="P309" s="4"/>
      <c r="Q309" s="3"/>
      <c r="R309" s="2"/>
      <c r="S309" s="3"/>
      <c r="T309" s="2"/>
      <c r="U309" s="4"/>
      <c r="V309" s="4"/>
      <c r="W309" s="3"/>
      <c r="X309" s="3"/>
      <c r="Y309" s="3"/>
      <c r="Z309" s="3"/>
      <c r="AA309" s="3"/>
      <c r="AB309" s="3"/>
      <c r="AC309" s="3"/>
      <c r="AD309" s="3"/>
      <c r="AE309" s="3"/>
      <c r="AF309" s="3"/>
      <c r="AG309" s="3"/>
      <c r="AH309" s="3"/>
      <c r="AI309" s="3"/>
      <c r="AJ309" s="3"/>
      <c r="AK309" s="3"/>
      <c r="AL309" s="3"/>
      <c r="AM309" s="3"/>
      <c r="AN309" s="3"/>
      <c r="AO309" s="3"/>
      <c r="AP309" s="3"/>
      <c r="AQ309" s="3"/>
      <c r="AR309" s="3"/>
    </row>
    <row r="310" spans="1:44" x14ac:dyDescent="0.2">
      <c r="A310" s="3"/>
      <c r="B310" s="3"/>
      <c r="C310" s="2"/>
      <c r="D310" s="2"/>
      <c r="E310" s="2"/>
      <c r="F310" s="2"/>
      <c r="G310" s="2"/>
      <c r="H310" s="2"/>
      <c r="I310" s="2"/>
      <c r="J310" s="2"/>
      <c r="K310" s="2"/>
      <c r="L310" s="2"/>
      <c r="M310" s="2"/>
      <c r="N310" s="3"/>
      <c r="O310" s="4"/>
      <c r="P310" s="4"/>
      <c r="Q310" s="3"/>
      <c r="R310" s="2"/>
      <c r="S310" s="3"/>
      <c r="T310" s="2"/>
      <c r="U310" s="4"/>
      <c r="V310" s="4"/>
      <c r="W310" s="3"/>
      <c r="X310" s="3"/>
      <c r="Y310" s="3"/>
      <c r="Z310" s="3"/>
      <c r="AA310" s="3"/>
      <c r="AB310" s="3"/>
      <c r="AC310" s="3"/>
      <c r="AD310" s="3"/>
      <c r="AE310" s="3"/>
      <c r="AF310" s="3"/>
      <c r="AG310" s="3"/>
      <c r="AH310" s="3"/>
      <c r="AI310" s="3"/>
      <c r="AJ310" s="3"/>
      <c r="AK310" s="3"/>
      <c r="AL310" s="3"/>
      <c r="AM310" s="3"/>
      <c r="AN310" s="3"/>
      <c r="AO310" s="3"/>
      <c r="AP310" s="3"/>
      <c r="AQ310" s="3"/>
      <c r="AR310" s="3"/>
    </row>
    <row r="311" spans="1:44" x14ac:dyDescent="0.2">
      <c r="A311" s="3"/>
      <c r="B311" s="3"/>
      <c r="C311" s="2"/>
      <c r="D311" s="2"/>
      <c r="E311" s="2"/>
      <c r="F311" s="2"/>
      <c r="G311" s="2"/>
      <c r="H311" s="2"/>
      <c r="I311" s="2"/>
      <c r="J311" s="2"/>
      <c r="K311" s="2"/>
      <c r="L311" s="2"/>
      <c r="M311" s="2"/>
      <c r="N311" s="3"/>
      <c r="O311" s="4"/>
      <c r="P311" s="4"/>
      <c r="Q311" s="3"/>
      <c r="R311" s="2"/>
      <c r="S311" s="3"/>
      <c r="T311" s="2"/>
      <c r="U311" s="4"/>
      <c r="V311" s="4"/>
      <c r="W311" s="3"/>
      <c r="X311" s="3"/>
      <c r="Y311" s="3"/>
      <c r="Z311" s="3"/>
      <c r="AA311" s="3"/>
      <c r="AB311" s="3"/>
      <c r="AC311" s="3"/>
      <c r="AD311" s="3"/>
      <c r="AE311" s="3"/>
      <c r="AF311" s="3"/>
      <c r="AG311" s="3"/>
      <c r="AH311" s="3"/>
      <c r="AI311" s="3"/>
      <c r="AJ311" s="3"/>
      <c r="AK311" s="3"/>
      <c r="AL311" s="3"/>
      <c r="AM311" s="3"/>
      <c r="AN311" s="3"/>
      <c r="AO311" s="3"/>
      <c r="AP311" s="3"/>
      <c r="AQ311" s="3"/>
      <c r="AR311" s="3"/>
    </row>
    <row r="312" spans="1:44" x14ac:dyDescent="0.2">
      <c r="A312" s="3"/>
      <c r="B312" s="3"/>
      <c r="C312" s="2"/>
      <c r="D312" s="2"/>
      <c r="E312" s="2"/>
      <c r="F312" s="2"/>
      <c r="G312" s="2"/>
      <c r="H312" s="2"/>
      <c r="I312" s="2"/>
      <c r="J312" s="2"/>
      <c r="K312" s="2"/>
      <c r="L312" s="2"/>
      <c r="M312" s="2"/>
      <c r="N312" s="3"/>
      <c r="O312" s="4"/>
      <c r="P312" s="4"/>
      <c r="Q312" s="3"/>
      <c r="R312" s="2"/>
      <c r="S312" s="3"/>
      <c r="T312" s="2"/>
      <c r="U312" s="4"/>
      <c r="V312" s="4"/>
      <c r="W312" s="3"/>
      <c r="X312" s="3"/>
      <c r="Y312" s="3"/>
      <c r="Z312" s="3"/>
      <c r="AA312" s="3"/>
      <c r="AB312" s="3"/>
      <c r="AC312" s="3"/>
      <c r="AD312" s="3"/>
      <c r="AE312" s="3"/>
      <c r="AF312" s="3"/>
      <c r="AG312" s="3"/>
      <c r="AH312" s="3"/>
      <c r="AI312" s="3"/>
      <c r="AJ312" s="3"/>
      <c r="AK312" s="3"/>
      <c r="AL312" s="3"/>
      <c r="AM312" s="3"/>
      <c r="AN312" s="3"/>
      <c r="AO312" s="3"/>
      <c r="AP312" s="3"/>
      <c r="AQ312" s="3"/>
      <c r="AR312" s="3"/>
    </row>
    <row r="313" spans="1:44" x14ac:dyDescent="0.2">
      <c r="A313" s="3"/>
      <c r="B313" s="3"/>
      <c r="C313" s="2"/>
      <c r="D313" s="2"/>
      <c r="E313" s="2"/>
      <c r="F313" s="2"/>
      <c r="G313" s="2"/>
      <c r="H313" s="2"/>
      <c r="I313" s="2"/>
      <c r="J313" s="2"/>
      <c r="K313" s="2"/>
      <c r="L313" s="2"/>
      <c r="M313" s="2"/>
      <c r="N313" s="3"/>
      <c r="O313" s="4"/>
      <c r="P313" s="4"/>
      <c r="Q313" s="3"/>
      <c r="R313" s="2"/>
      <c r="S313" s="3"/>
      <c r="T313" s="2"/>
      <c r="U313" s="4"/>
      <c r="V313" s="4"/>
      <c r="W313" s="3"/>
      <c r="X313" s="3"/>
      <c r="Y313" s="3"/>
      <c r="Z313" s="3"/>
      <c r="AA313" s="3"/>
      <c r="AB313" s="3"/>
      <c r="AC313" s="3"/>
      <c r="AD313" s="3"/>
      <c r="AE313" s="3"/>
      <c r="AF313" s="3"/>
      <c r="AG313" s="3"/>
      <c r="AH313" s="3"/>
      <c r="AI313" s="3"/>
      <c r="AJ313" s="3"/>
      <c r="AK313" s="3"/>
      <c r="AL313" s="3"/>
      <c r="AM313" s="3"/>
      <c r="AN313" s="3"/>
      <c r="AO313" s="3"/>
      <c r="AP313" s="3"/>
      <c r="AQ313" s="3"/>
      <c r="AR313" s="3"/>
    </row>
    <row r="314" spans="1:44" x14ac:dyDescent="0.2">
      <c r="A314" s="3"/>
      <c r="B314" s="3"/>
      <c r="C314" s="2"/>
      <c r="D314" s="2"/>
      <c r="E314" s="2"/>
      <c r="F314" s="2"/>
      <c r="G314" s="2"/>
      <c r="H314" s="2"/>
      <c r="I314" s="2"/>
      <c r="J314" s="2"/>
      <c r="K314" s="2"/>
      <c r="L314" s="2"/>
      <c r="M314" s="2"/>
      <c r="N314" s="3"/>
      <c r="O314" s="4"/>
      <c r="P314" s="4"/>
      <c r="Q314" s="3"/>
      <c r="R314" s="2"/>
      <c r="S314" s="3"/>
      <c r="T314" s="2"/>
      <c r="U314" s="4"/>
      <c r="V314" s="4"/>
      <c r="W314" s="3"/>
      <c r="X314" s="3"/>
      <c r="Y314" s="3"/>
      <c r="Z314" s="3"/>
      <c r="AA314" s="3"/>
      <c r="AB314" s="3"/>
      <c r="AC314" s="3"/>
      <c r="AD314" s="3"/>
      <c r="AE314" s="3"/>
      <c r="AF314" s="3"/>
      <c r="AG314" s="3"/>
      <c r="AH314" s="3"/>
      <c r="AI314" s="3"/>
      <c r="AJ314" s="3"/>
      <c r="AK314" s="3"/>
      <c r="AL314" s="3"/>
      <c r="AM314" s="3"/>
      <c r="AN314" s="3"/>
      <c r="AO314" s="3"/>
      <c r="AP314" s="3"/>
      <c r="AQ314" s="3"/>
      <c r="AR314" s="3"/>
    </row>
    <row r="315" spans="1:44" x14ac:dyDescent="0.2">
      <c r="A315" s="3"/>
      <c r="B315" s="3"/>
      <c r="C315" s="2"/>
      <c r="D315" s="2"/>
      <c r="E315" s="2"/>
      <c r="F315" s="2"/>
      <c r="G315" s="2"/>
      <c r="H315" s="2"/>
      <c r="I315" s="2"/>
      <c r="J315" s="2"/>
      <c r="K315" s="2"/>
      <c r="L315" s="2"/>
      <c r="M315" s="2"/>
      <c r="N315" s="3"/>
      <c r="O315" s="4"/>
      <c r="P315" s="4"/>
      <c r="Q315" s="3"/>
      <c r="R315" s="2"/>
      <c r="S315" s="3"/>
      <c r="T315" s="2"/>
      <c r="U315" s="4"/>
      <c r="V315" s="4"/>
      <c r="W315" s="3"/>
      <c r="X315" s="3"/>
      <c r="Y315" s="3"/>
      <c r="Z315" s="3"/>
      <c r="AA315" s="3"/>
      <c r="AB315" s="3"/>
      <c r="AC315" s="3"/>
      <c r="AD315" s="3"/>
      <c r="AE315" s="3"/>
      <c r="AF315" s="3"/>
      <c r="AG315" s="3"/>
      <c r="AH315" s="3"/>
      <c r="AI315" s="3"/>
      <c r="AJ315" s="3"/>
      <c r="AK315" s="3"/>
      <c r="AL315" s="3"/>
      <c r="AM315" s="3"/>
      <c r="AN315" s="3"/>
      <c r="AO315" s="3"/>
      <c r="AP315" s="3"/>
      <c r="AQ315" s="3"/>
      <c r="AR315" s="3"/>
    </row>
    <row r="316" spans="1:44" x14ac:dyDescent="0.2">
      <c r="A316" s="3"/>
      <c r="B316" s="3"/>
      <c r="C316" s="2"/>
      <c r="D316" s="2"/>
      <c r="E316" s="2"/>
      <c r="F316" s="2"/>
      <c r="G316" s="2"/>
      <c r="H316" s="2"/>
      <c r="I316" s="2"/>
      <c r="J316" s="2"/>
      <c r="K316" s="2"/>
      <c r="L316" s="2"/>
      <c r="M316" s="2"/>
      <c r="N316" s="3"/>
      <c r="O316" s="4"/>
      <c r="P316" s="4"/>
      <c r="Q316" s="3"/>
      <c r="R316" s="2"/>
      <c r="S316" s="3"/>
      <c r="T316" s="2"/>
      <c r="U316" s="4"/>
      <c r="V316" s="4"/>
      <c r="W316" s="3"/>
      <c r="X316" s="3"/>
      <c r="Y316" s="3"/>
      <c r="Z316" s="3"/>
      <c r="AA316" s="3"/>
      <c r="AB316" s="3"/>
      <c r="AC316" s="3"/>
      <c r="AD316" s="3"/>
      <c r="AE316" s="3"/>
      <c r="AF316" s="3"/>
      <c r="AG316" s="3"/>
      <c r="AH316" s="3"/>
      <c r="AI316" s="3"/>
      <c r="AJ316" s="3"/>
      <c r="AK316" s="3"/>
      <c r="AL316" s="3"/>
      <c r="AM316" s="3"/>
      <c r="AN316" s="3"/>
      <c r="AO316" s="3"/>
      <c r="AP316" s="3"/>
      <c r="AQ316" s="3"/>
      <c r="AR316" s="3"/>
    </row>
    <row r="317" spans="1:44" x14ac:dyDescent="0.2">
      <c r="A317" s="3"/>
      <c r="B317" s="3"/>
      <c r="C317" s="2"/>
      <c r="D317" s="2"/>
      <c r="E317" s="2"/>
      <c r="F317" s="2"/>
      <c r="G317" s="2"/>
      <c r="H317" s="2"/>
      <c r="I317" s="2"/>
      <c r="J317" s="2"/>
      <c r="K317" s="2"/>
      <c r="L317" s="2"/>
      <c r="M317" s="2"/>
      <c r="N317" s="3"/>
      <c r="O317" s="4"/>
      <c r="P317" s="4"/>
      <c r="Q317" s="3"/>
      <c r="R317" s="2"/>
      <c r="S317" s="3"/>
      <c r="T317" s="2"/>
      <c r="U317" s="4"/>
      <c r="V317" s="4"/>
      <c r="W317" s="3"/>
      <c r="X317" s="3"/>
      <c r="Y317" s="3"/>
      <c r="Z317" s="3"/>
      <c r="AA317" s="3"/>
      <c r="AB317" s="3"/>
      <c r="AC317" s="3"/>
      <c r="AD317" s="3"/>
      <c r="AE317" s="3"/>
      <c r="AF317" s="3"/>
      <c r="AG317" s="3"/>
      <c r="AH317" s="3"/>
      <c r="AI317" s="3"/>
      <c r="AJ317" s="3"/>
      <c r="AK317" s="3"/>
      <c r="AL317" s="3"/>
      <c r="AM317" s="3"/>
      <c r="AN317" s="3"/>
      <c r="AO317" s="3"/>
      <c r="AP317" s="3"/>
      <c r="AQ317" s="3"/>
      <c r="AR317" s="3"/>
    </row>
    <row r="318" spans="1:44" x14ac:dyDescent="0.2">
      <c r="A318" s="3"/>
      <c r="B318" s="3"/>
      <c r="C318" s="2"/>
      <c r="D318" s="2"/>
      <c r="E318" s="2"/>
      <c r="F318" s="2"/>
      <c r="G318" s="2"/>
      <c r="H318" s="2"/>
      <c r="I318" s="2"/>
      <c r="J318" s="2"/>
      <c r="K318" s="2"/>
      <c r="L318" s="2"/>
      <c r="M318" s="2"/>
      <c r="N318" s="3"/>
      <c r="O318" s="4"/>
      <c r="P318" s="4"/>
      <c r="Q318" s="3"/>
      <c r="R318" s="2"/>
      <c r="S318" s="3"/>
      <c r="T318" s="2"/>
      <c r="U318" s="4"/>
      <c r="V318" s="4"/>
      <c r="W318" s="3"/>
      <c r="X318" s="3"/>
      <c r="Y318" s="3"/>
      <c r="Z318" s="3"/>
      <c r="AA318" s="3"/>
      <c r="AB318" s="3"/>
      <c r="AC318" s="3"/>
      <c r="AD318" s="3"/>
      <c r="AE318" s="3"/>
      <c r="AF318" s="3"/>
      <c r="AG318" s="3"/>
      <c r="AH318" s="3"/>
      <c r="AI318" s="3"/>
      <c r="AJ318" s="3"/>
      <c r="AK318" s="3"/>
      <c r="AL318" s="3"/>
      <c r="AM318" s="3"/>
      <c r="AN318" s="3"/>
      <c r="AO318" s="3"/>
      <c r="AP318" s="3"/>
      <c r="AQ318" s="3"/>
      <c r="AR318" s="3"/>
    </row>
    <row r="319" spans="1:44" x14ac:dyDescent="0.2">
      <c r="A319" s="3"/>
      <c r="B319" s="3"/>
      <c r="C319" s="2"/>
      <c r="D319" s="2"/>
      <c r="E319" s="2"/>
      <c r="F319" s="2"/>
      <c r="G319" s="2"/>
      <c r="H319" s="2"/>
      <c r="I319" s="2"/>
      <c r="J319" s="2"/>
      <c r="K319" s="2"/>
      <c r="L319" s="2"/>
      <c r="M319" s="2"/>
      <c r="N319" s="3"/>
      <c r="O319" s="4"/>
      <c r="P319" s="4"/>
      <c r="Q319" s="3"/>
      <c r="R319" s="2"/>
      <c r="S319" s="3"/>
      <c r="T319" s="2"/>
      <c r="U319" s="4"/>
      <c r="V319" s="4"/>
      <c r="W319" s="3"/>
      <c r="X319" s="3"/>
      <c r="Y319" s="3"/>
      <c r="Z319" s="3"/>
      <c r="AA319" s="3"/>
      <c r="AB319" s="3"/>
      <c r="AC319" s="3"/>
      <c r="AD319" s="3"/>
      <c r="AE319" s="3"/>
      <c r="AF319" s="3"/>
      <c r="AG319" s="3"/>
      <c r="AH319" s="3"/>
      <c r="AI319" s="3"/>
      <c r="AJ319" s="3"/>
      <c r="AK319" s="3"/>
      <c r="AL319" s="3"/>
      <c r="AM319" s="3"/>
      <c r="AN319" s="3"/>
      <c r="AO319" s="3"/>
      <c r="AP319" s="3"/>
      <c r="AQ319" s="3"/>
      <c r="AR319" s="3"/>
    </row>
    <row r="320" spans="1:44" x14ac:dyDescent="0.2">
      <c r="A320" s="3"/>
      <c r="B320" s="3"/>
      <c r="C320" s="2"/>
      <c r="D320" s="2"/>
      <c r="E320" s="2"/>
      <c r="F320" s="2"/>
      <c r="G320" s="2"/>
      <c r="H320" s="2"/>
      <c r="I320" s="2"/>
      <c r="J320" s="2"/>
      <c r="K320" s="2"/>
      <c r="L320" s="2"/>
      <c r="M320" s="2"/>
      <c r="N320" s="3"/>
      <c r="O320" s="4"/>
      <c r="P320" s="4"/>
      <c r="Q320" s="3"/>
      <c r="R320" s="2"/>
      <c r="S320" s="3"/>
      <c r="T320" s="2"/>
      <c r="U320" s="4"/>
      <c r="V320" s="4"/>
      <c r="W320" s="3"/>
      <c r="X320" s="3"/>
      <c r="Y320" s="3"/>
      <c r="Z320" s="3"/>
      <c r="AA320" s="3"/>
      <c r="AB320" s="3"/>
      <c r="AC320" s="3"/>
      <c r="AD320" s="3"/>
      <c r="AE320" s="3"/>
      <c r="AF320" s="3"/>
      <c r="AG320" s="3"/>
      <c r="AH320" s="3"/>
      <c r="AI320" s="3"/>
      <c r="AJ320" s="3"/>
      <c r="AK320" s="3"/>
      <c r="AL320" s="3"/>
      <c r="AM320" s="3"/>
      <c r="AN320" s="3"/>
      <c r="AO320" s="3"/>
      <c r="AP320" s="3"/>
      <c r="AQ320" s="3"/>
      <c r="AR320" s="3"/>
    </row>
    <row r="321" spans="1:44" x14ac:dyDescent="0.2">
      <c r="A321" s="3"/>
      <c r="B321" s="3"/>
      <c r="C321" s="2"/>
      <c r="D321" s="2"/>
      <c r="E321" s="2"/>
      <c r="F321" s="2"/>
      <c r="G321" s="2"/>
      <c r="H321" s="2"/>
      <c r="I321" s="2"/>
      <c r="J321" s="2"/>
      <c r="K321" s="2"/>
      <c r="L321" s="2"/>
      <c r="M321" s="2"/>
      <c r="N321" s="3"/>
      <c r="O321" s="4"/>
      <c r="P321" s="4"/>
      <c r="Q321" s="3"/>
      <c r="R321" s="2"/>
      <c r="S321" s="3"/>
      <c r="T321" s="2"/>
      <c r="U321" s="4"/>
      <c r="V321" s="4"/>
      <c r="W321" s="3"/>
      <c r="X321" s="3"/>
      <c r="Y321" s="3"/>
      <c r="Z321" s="3"/>
      <c r="AA321" s="3"/>
      <c r="AB321" s="3"/>
      <c r="AC321" s="3"/>
      <c r="AD321" s="3"/>
      <c r="AE321" s="3"/>
      <c r="AF321" s="3"/>
      <c r="AG321" s="3"/>
      <c r="AH321" s="3"/>
      <c r="AI321" s="3"/>
      <c r="AJ321" s="3"/>
      <c r="AK321" s="3"/>
      <c r="AL321" s="3"/>
      <c r="AM321" s="3"/>
      <c r="AN321" s="3"/>
      <c r="AO321" s="3"/>
      <c r="AP321" s="3"/>
      <c r="AQ321" s="3"/>
      <c r="AR321" s="3"/>
    </row>
    <row r="322" spans="1:44" x14ac:dyDescent="0.2">
      <c r="A322" s="3"/>
      <c r="B322" s="3"/>
      <c r="C322" s="2"/>
      <c r="D322" s="2"/>
      <c r="E322" s="2"/>
      <c r="F322" s="2"/>
      <c r="G322" s="2"/>
      <c r="H322" s="2"/>
      <c r="I322" s="2"/>
      <c r="J322" s="2"/>
      <c r="K322" s="2"/>
      <c r="L322" s="2"/>
      <c r="M322" s="2"/>
      <c r="N322" s="3"/>
      <c r="O322" s="4"/>
      <c r="P322" s="4"/>
      <c r="Q322" s="3"/>
      <c r="R322" s="2"/>
      <c r="S322" s="3"/>
      <c r="T322" s="2"/>
      <c r="U322" s="4"/>
      <c r="V322" s="4"/>
      <c r="W322" s="3"/>
      <c r="X322" s="3"/>
      <c r="Y322" s="3"/>
      <c r="Z322" s="3"/>
      <c r="AA322" s="3"/>
      <c r="AB322" s="3"/>
      <c r="AC322" s="3"/>
      <c r="AD322" s="3"/>
      <c r="AE322" s="3"/>
      <c r="AF322" s="3"/>
      <c r="AG322" s="3"/>
      <c r="AH322" s="3"/>
      <c r="AI322" s="3"/>
      <c r="AJ322" s="3"/>
      <c r="AK322" s="3"/>
      <c r="AL322" s="3"/>
      <c r="AM322" s="3"/>
      <c r="AN322" s="3"/>
      <c r="AO322" s="3"/>
      <c r="AP322" s="3"/>
      <c r="AQ322" s="3"/>
      <c r="AR322" s="3"/>
    </row>
    <row r="323" spans="1:44" x14ac:dyDescent="0.2">
      <c r="A323" s="3"/>
      <c r="B323" s="3"/>
      <c r="C323" s="2"/>
      <c r="D323" s="2"/>
      <c r="E323" s="2"/>
      <c r="F323" s="2"/>
      <c r="G323" s="2"/>
      <c r="H323" s="2"/>
      <c r="I323" s="2"/>
      <c r="J323" s="2"/>
      <c r="K323" s="2"/>
      <c r="L323" s="2"/>
      <c r="M323" s="2"/>
      <c r="N323" s="3"/>
      <c r="O323" s="4"/>
      <c r="P323" s="4"/>
      <c r="Q323" s="3"/>
      <c r="R323" s="2"/>
      <c r="S323" s="3"/>
      <c r="T323" s="2"/>
      <c r="U323" s="4"/>
      <c r="V323" s="4"/>
      <c r="W323" s="3"/>
      <c r="X323" s="3"/>
      <c r="Y323" s="3"/>
      <c r="Z323" s="3"/>
      <c r="AA323" s="3"/>
      <c r="AB323" s="3"/>
      <c r="AC323" s="3"/>
      <c r="AD323" s="3"/>
      <c r="AE323" s="3"/>
      <c r="AF323" s="3"/>
      <c r="AG323" s="3"/>
      <c r="AH323" s="3"/>
      <c r="AI323" s="3"/>
      <c r="AJ323" s="3"/>
      <c r="AK323" s="3"/>
      <c r="AL323" s="3"/>
      <c r="AM323" s="3"/>
      <c r="AN323" s="3"/>
      <c r="AO323" s="3"/>
      <c r="AP323" s="3"/>
      <c r="AQ323" s="3"/>
      <c r="AR323" s="3"/>
    </row>
    <row r="324" spans="1:44" x14ac:dyDescent="0.2">
      <c r="A324" s="3"/>
      <c r="B324" s="3"/>
      <c r="C324" s="2"/>
      <c r="D324" s="2"/>
      <c r="E324" s="2"/>
      <c r="F324" s="2"/>
      <c r="G324" s="2"/>
      <c r="H324" s="2"/>
      <c r="I324" s="2"/>
      <c r="J324" s="2"/>
      <c r="K324" s="2"/>
      <c r="L324" s="2"/>
      <c r="M324" s="2"/>
      <c r="N324" s="3"/>
      <c r="O324" s="4"/>
      <c r="P324" s="4"/>
      <c r="Q324" s="3"/>
      <c r="R324" s="2"/>
      <c r="S324" s="3"/>
      <c r="T324" s="2"/>
      <c r="U324" s="4"/>
      <c r="V324" s="4"/>
      <c r="W324" s="3"/>
      <c r="X324" s="3"/>
      <c r="Y324" s="3"/>
      <c r="Z324" s="3"/>
      <c r="AA324" s="3"/>
      <c r="AB324" s="3"/>
      <c r="AC324" s="3"/>
      <c r="AD324" s="3"/>
      <c r="AE324" s="3"/>
      <c r="AF324" s="3"/>
      <c r="AG324" s="3"/>
      <c r="AH324" s="3"/>
      <c r="AI324" s="3"/>
      <c r="AJ324" s="3"/>
      <c r="AK324" s="3"/>
      <c r="AL324" s="3"/>
      <c r="AM324" s="3"/>
      <c r="AN324" s="3"/>
      <c r="AO324" s="3"/>
      <c r="AP324" s="3"/>
      <c r="AQ324" s="3"/>
      <c r="AR324" s="3"/>
    </row>
    <row r="325" spans="1:44" x14ac:dyDescent="0.2">
      <c r="A325" s="3"/>
      <c r="B325" s="3"/>
      <c r="C325" s="2"/>
      <c r="D325" s="2"/>
      <c r="E325" s="2"/>
      <c r="F325" s="2"/>
      <c r="G325" s="2"/>
      <c r="H325" s="2"/>
      <c r="I325" s="2"/>
      <c r="J325" s="2"/>
      <c r="K325" s="2"/>
      <c r="L325" s="2"/>
      <c r="M325" s="2"/>
      <c r="N325" s="3"/>
      <c r="O325" s="4"/>
      <c r="P325" s="4"/>
      <c r="Q325" s="3"/>
      <c r="R325" s="2"/>
      <c r="S325" s="3"/>
      <c r="T325" s="2"/>
      <c r="U325" s="4"/>
      <c r="V325" s="4"/>
      <c r="W325" s="3"/>
      <c r="X325" s="3"/>
      <c r="Y325" s="3"/>
      <c r="Z325" s="3"/>
      <c r="AA325" s="3"/>
      <c r="AB325" s="3"/>
      <c r="AC325" s="3"/>
      <c r="AD325" s="3"/>
      <c r="AE325" s="3"/>
      <c r="AF325" s="3"/>
      <c r="AG325" s="3"/>
      <c r="AH325" s="3"/>
      <c r="AI325" s="3"/>
      <c r="AJ325" s="3"/>
      <c r="AK325" s="3"/>
      <c r="AL325" s="3"/>
      <c r="AM325" s="3"/>
      <c r="AN325" s="3"/>
      <c r="AO325" s="3"/>
      <c r="AP325" s="3"/>
      <c r="AQ325" s="3"/>
      <c r="AR325" s="3"/>
    </row>
    <row r="326" spans="1:44" x14ac:dyDescent="0.2">
      <c r="A326" s="3"/>
      <c r="B326" s="3"/>
      <c r="C326" s="2"/>
      <c r="D326" s="2"/>
      <c r="E326" s="2"/>
      <c r="F326" s="2"/>
      <c r="G326" s="2"/>
      <c r="H326" s="2"/>
      <c r="I326" s="2"/>
      <c r="J326" s="2"/>
      <c r="K326" s="2"/>
      <c r="L326" s="2"/>
      <c r="M326" s="2"/>
      <c r="N326" s="3"/>
      <c r="O326" s="4"/>
      <c r="P326" s="4"/>
      <c r="Q326" s="3"/>
      <c r="R326" s="2"/>
      <c r="S326" s="3"/>
      <c r="T326" s="2"/>
      <c r="U326" s="4"/>
      <c r="V326" s="4"/>
      <c r="W326" s="3"/>
      <c r="X326" s="3"/>
      <c r="Y326" s="3"/>
      <c r="Z326" s="3"/>
      <c r="AA326" s="3"/>
      <c r="AB326" s="3"/>
      <c r="AC326" s="3"/>
      <c r="AD326" s="3"/>
      <c r="AE326" s="3"/>
      <c r="AF326" s="3"/>
      <c r="AG326" s="3"/>
      <c r="AH326" s="3"/>
      <c r="AI326" s="3"/>
      <c r="AJ326" s="3"/>
      <c r="AK326" s="3"/>
      <c r="AL326" s="3"/>
      <c r="AM326" s="3"/>
      <c r="AN326" s="3"/>
      <c r="AO326" s="3"/>
      <c r="AP326" s="3"/>
      <c r="AQ326" s="3"/>
      <c r="AR326" s="3"/>
    </row>
    <row r="327" spans="1:44" x14ac:dyDescent="0.2">
      <c r="A327" s="3"/>
      <c r="B327" s="3"/>
      <c r="C327" s="2"/>
      <c r="D327" s="2"/>
      <c r="E327" s="2"/>
      <c r="F327" s="2"/>
      <c r="G327" s="2"/>
      <c r="H327" s="2"/>
      <c r="I327" s="2"/>
      <c r="J327" s="2"/>
      <c r="K327" s="2"/>
      <c r="L327" s="2"/>
      <c r="M327" s="2"/>
      <c r="N327" s="3"/>
      <c r="O327" s="4"/>
      <c r="P327" s="4"/>
      <c r="Q327" s="3"/>
      <c r="R327" s="2"/>
      <c r="S327" s="3"/>
      <c r="T327" s="2"/>
      <c r="U327" s="4"/>
      <c r="V327" s="4"/>
      <c r="W327" s="3"/>
      <c r="X327" s="3"/>
      <c r="Y327" s="3"/>
      <c r="Z327" s="3"/>
      <c r="AA327" s="3"/>
      <c r="AB327" s="3"/>
      <c r="AC327" s="3"/>
      <c r="AD327" s="3"/>
      <c r="AE327" s="3"/>
      <c r="AF327" s="3"/>
      <c r="AG327" s="3"/>
      <c r="AH327" s="3"/>
      <c r="AI327" s="3"/>
      <c r="AJ327" s="3"/>
      <c r="AK327" s="3"/>
      <c r="AL327" s="3"/>
      <c r="AM327" s="3"/>
      <c r="AN327" s="3"/>
      <c r="AO327" s="3"/>
      <c r="AP327" s="3"/>
      <c r="AQ327" s="3"/>
      <c r="AR327" s="3"/>
    </row>
    <row r="328" spans="1:44" x14ac:dyDescent="0.2">
      <c r="A328" s="3"/>
      <c r="B328" s="3"/>
      <c r="C328" s="2"/>
      <c r="D328" s="2"/>
      <c r="E328" s="2"/>
      <c r="F328" s="2"/>
      <c r="G328" s="2"/>
      <c r="H328" s="2"/>
      <c r="I328" s="2"/>
      <c r="J328" s="2"/>
      <c r="K328" s="2"/>
      <c r="L328" s="2"/>
      <c r="M328" s="2"/>
      <c r="N328" s="3"/>
      <c r="O328" s="4"/>
      <c r="P328" s="4"/>
      <c r="Q328" s="3"/>
      <c r="R328" s="2"/>
      <c r="S328" s="3"/>
      <c r="T328" s="2"/>
      <c r="U328" s="4"/>
      <c r="V328" s="4"/>
      <c r="W328" s="3"/>
      <c r="X328" s="3"/>
      <c r="Y328" s="3"/>
      <c r="Z328" s="3"/>
      <c r="AA328" s="3"/>
      <c r="AB328" s="3"/>
      <c r="AC328" s="3"/>
      <c r="AD328" s="3"/>
      <c r="AE328" s="3"/>
      <c r="AF328" s="3"/>
      <c r="AG328" s="3"/>
      <c r="AH328" s="3"/>
      <c r="AI328" s="3"/>
      <c r="AJ328" s="3"/>
      <c r="AK328" s="3"/>
      <c r="AL328" s="3"/>
      <c r="AM328" s="3"/>
      <c r="AN328" s="3"/>
      <c r="AO328" s="3"/>
      <c r="AP328" s="3"/>
      <c r="AQ328" s="3"/>
      <c r="AR328" s="3"/>
    </row>
    <row r="329" spans="1:44" x14ac:dyDescent="0.2">
      <c r="A329" s="3"/>
      <c r="B329" s="3"/>
      <c r="C329" s="2"/>
      <c r="D329" s="2"/>
      <c r="E329" s="2"/>
      <c r="F329" s="2"/>
      <c r="G329" s="2"/>
      <c r="H329" s="2"/>
      <c r="I329" s="2"/>
      <c r="J329" s="2"/>
      <c r="K329" s="2"/>
      <c r="L329" s="2"/>
      <c r="M329" s="2"/>
      <c r="N329" s="3"/>
      <c r="O329" s="4"/>
      <c r="P329" s="4"/>
      <c r="Q329" s="3"/>
      <c r="R329" s="2"/>
      <c r="S329" s="3"/>
      <c r="T329" s="2"/>
      <c r="U329" s="4"/>
      <c r="V329" s="4"/>
      <c r="W329" s="3"/>
      <c r="X329" s="3"/>
      <c r="Y329" s="3"/>
      <c r="Z329" s="3"/>
      <c r="AA329" s="3"/>
      <c r="AB329" s="3"/>
      <c r="AC329" s="3"/>
      <c r="AD329" s="3"/>
      <c r="AE329" s="3"/>
      <c r="AF329" s="3"/>
      <c r="AG329" s="3"/>
      <c r="AH329" s="3"/>
      <c r="AI329" s="3"/>
      <c r="AJ329" s="3"/>
      <c r="AK329" s="3"/>
      <c r="AL329" s="3"/>
      <c r="AM329" s="3"/>
      <c r="AN329" s="3"/>
      <c r="AO329" s="3"/>
      <c r="AP329" s="3"/>
      <c r="AQ329" s="3"/>
      <c r="AR329" s="3"/>
    </row>
    <row r="330" spans="1:44" x14ac:dyDescent="0.2">
      <c r="A330" s="3"/>
      <c r="B330" s="3"/>
      <c r="C330" s="2"/>
      <c r="D330" s="2"/>
      <c r="E330" s="2"/>
      <c r="F330" s="2"/>
      <c r="G330" s="2"/>
      <c r="H330" s="2"/>
      <c r="I330" s="2"/>
      <c r="J330" s="2"/>
      <c r="K330" s="2"/>
      <c r="L330" s="2"/>
      <c r="M330" s="2"/>
      <c r="N330" s="3"/>
      <c r="O330" s="4"/>
      <c r="P330" s="4"/>
      <c r="Q330" s="3"/>
      <c r="R330" s="2"/>
      <c r="S330" s="3"/>
      <c r="T330" s="2"/>
      <c r="U330" s="4"/>
      <c r="V330" s="4"/>
      <c r="W330" s="3"/>
      <c r="X330" s="3"/>
      <c r="Y330" s="3"/>
      <c r="Z330" s="3"/>
      <c r="AA330" s="3"/>
      <c r="AB330" s="3"/>
      <c r="AC330" s="3"/>
      <c r="AD330" s="3"/>
      <c r="AE330" s="3"/>
      <c r="AF330" s="3"/>
      <c r="AG330" s="3"/>
      <c r="AH330" s="3"/>
      <c r="AI330" s="3"/>
      <c r="AJ330" s="3"/>
      <c r="AK330" s="3"/>
      <c r="AL330" s="3"/>
      <c r="AM330" s="3"/>
      <c r="AN330" s="3"/>
      <c r="AO330" s="3"/>
      <c r="AP330" s="3"/>
      <c r="AQ330" s="3"/>
      <c r="AR330" s="3"/>
    </row>
    <row r="331" spans="1:44" x14ac:dyDescent="0.2">
      <c r="A331" s="3"/>
      <c r="B331" s="3"/>
      <c r="C331" s="2"/>
      <c r="D331" s="2"/>
      <c r="E331" s="2"/>
      <c r="F331" s="2"/>
      <c r="G331" s="2"/>
      <c r="H331" s="2"/>
      <c r="I331" s="2"/>
      <c r="J331" s="2"/>
      <c r="K331" s="2"/>
      <c r="L331" s="2"/>
      <c r="M331" s="2"/>
      <c r="N331" s="3"/>
      <c r="O331" s="4"/>
      <c r="P331" s="4"/>
      <c r="Q331" s="3"/>
      <c r="R331" s="2"/>
      <c r="S331" s="3"/>
      <c r="T331" s="2"/>
      <c r="U331" s="4"/>
      <c r="V331" s="4"/>
      <c r="W331" s="3"/>
      <c r="X331" s="3"/>
      <c r="Y331" s="3"/>
      <c r="Z331" s="3"/>
      <c r="AA331" s="3"/>
      <c r="AB331" s="3"/>
      <c r="AC331" s="3"/>
      <c r="AD331" s="3"/>
      <c r="AE331" s="3"/>
      <c r="AF331" s="3"/>
      <c r="AG331" s="3"/>
      <c r="AH331" s="3"/>
      <c r="AI331" s="3"/>
      <c r="AJ331" s="3"/>
      <c r="AK331" s="3"/>
      <c r="AL331" s="3"/>
      <c r="AM331" s="3"/>
      <c r="AN331" s="3"/>
      <c r="AO331" s="3"/>
      <c r="AP331" s="3"/>
      <c r="AQ331" s="3"/>
      <c r="AR331" s="3"/>
    </row>
    <row r="332" spans="1:44" x14ac:dyDescent="0.2">
      <c r="A332" s="3"/>
      <c r="B332" s="3"/>
      <c r="C332" s="2"/>
      <c r="D332" s="2"/>
      <c r="E332" s="2"/>
      <c r="F332" s="2"/>
      <c r="G332" s="2"/>
      <c r="H332" s="2"/>
      <c r="I332" s="2"/>
      <c r="J332" s="2"/>
      <c r="K332" s="2"/>
      <c r="L332" s="2"/>
      <c r="M332" s="2"/>
      <c r="N332" s="3"/>
      <c r="O332" s="4"/>
      <c r="P332" s="4"/>
      <c r="Q332" s="3"/>
      <c r="R332" s="2"/>
      <c r="S332" s="3"/>
      <c r="T332" s="2"/>
      <c r="U332" s="4"/>
      <c r="V332" s="4"/>
      <c r="W332" s="3"/>
      <c r="X332" s="3"/>
      <c r="Y332" s="3"/>
      <c r="Z332" s="3"/>
      <c r="AA332" s="3"/>
      <c r="AB332" s="3"/>
      <c r="AC332" s="3"/>
      <c r="AD332" s="3"/>
      <c r="AE332" s="3"/>
      <c r="AF332" s="3"/>
      <c r="AG332" s="3"/>
      <c r="AH332" s="3"/>
      <c r="AI332" s="3"/>
      <c r="AJ332" s="3"/>
      <c r="AK332" s="3"/>
      <c r="AL332" s="3"/>
      <c r="AM332" s="3"/>
      <c r="AN332" s="3"/>
      <c r="AO332" s="3"/>
      <c r="AP332" s="3"/>
      <c r="AQ332" s="3"/>
      <c r="AR332" s="3"/>
    </row>
    <row r="333" spans="1:44" x14ac:dyDescent="0.2">
      <c r="A333" s="3"/>
      <c r="B333" s="3"/>
      <c r="C333" s="2"/>
      <c r="D333" s="2"/>
      <c r="E333" s="2"/>
      <c r="F333" s="2"/>
      <c r="G333" s="2"/>
      <c r="H333" s="2"/>
      <c r="I333" s="2"/>
      <c r="J333" s="2"/>
      <c r="K333" s="2"/>
      <c r="L333" s="2"/>
      <c r="M333" s="2"/>
      <c r="N333" s="3"/>
      <c r="O333" s="4"/>
      <c r="P333" s="4"/>
      <c r="Q333" s="3"/>
      <c r="R333" s="2"/>
      <c r="S333" s="3"/>
      <c r="T333" s="2"/>
      <c r="U333" s="4"/>
      <c r="V333" s="4"/>
      <c r="W333" s="3"/>
      <c r="X333" s="3"/>
      <c r="Y333" s="3"/>
      <c r="Z333" s="3"/>
      <c r="AA333" s="3"/>
      <c r="AB333" s="3"/>
      <c r="AC333" s="3"/>
      <c r="AD333" s="3"/>
      <c r="AE333" s="3"/>
      <c r="AF333" s="3"/>
      <c r="AG333" s="3"/>
      <c r="AH333" s="3"/>
      <c r="AI333" s="3"/>
      <c r="AJ333" s="3"/>
      <c r="AK333" s="3"/>
      <c r="AL333" s="3"/>
      <c r="AM333" s="3"/>
      <c r="AN333" s="3"/>
      <c r="AO333" s="3"/>
      <c r="AP333" s="3"/>
      <c r="AQ333" s="3"/>
      <c r="AR333" s="3"/>
    </row>
    <row r="334" spans="1:44" x14ac:dyDescent="0.2">
      <c r="A334" s="3"/>
      <c r="B334" s="3"/>
      <c r="C334" s="2"/>
      <c r="D334" s="2"/>
      <c r="E334" s="2"/>
      <c r="F334" s="2"/>
      <c r="G334" s="2"/>
      <c r="H334" s="2"/>
      <c r="I334" s="2"/>
      <c r="J334" s="2"/>
      <c r="K334" s="2"/>
      <c r="L334" s="2"/>
      <c r="M334" s="2"/>
      <c r="N334" s="3"/>
      <c r="O334" s="4"/>
      <c r="P334" s="4"/>
      <c r="Q334" s="3"/>
      <c r="R334" s="2"/>
      <c r="S334" s="3"/>
      <c r="T334" s="2"/>
      <c r="U334" s="4"/>
      <c r="V334" s="4"/>
      <c r="W334" s="3"/>
      <c r="X334" s="3"/>
      <c r="Y334" s="3"/>
      <c r="Z334" s="3"/>
      <c r="AA334" s="3"/>
      <c r="AB334" s="3"/>
      <c r="AC334" s="3"/>
      <c r="AD334" s="3"/>
      <c r="AE334" s="3"/>
      <c r="AF334" s="3"/>
      <c r="AG334" s="3"/>
      <c r="AH334" s="3"/>
      <c r="AI334" s="3"/>
      <c r="AJ334" s="3"/>
      <c r="AK334" s="3"/>
      <c r="AL334" s="3"/>
      <c r="AM334" s="3"/>
      <c r="AN334" s="3"/>
      <c r="AO334" s="3"/>
      <c r="AP334" s="3"/>
      <c r="AQ334" s="3"/>
      <c r="AR334" s="3"/>
    </row>
    <row r="335" spans="1:44" x14ac:dyDescent="0.2">
      <c r="A335" s="3"/>
      <c r="B335" s="3"/>
      <c r="C335" s="2"/>
      <c r="D335" s="2"/>
      <c r="E335" s="2"/>
      <c r="F335" s="2"/>
      <c r="G335" s="2"/>
      <c r="H335" s="2"/>
      <c r="I335" s="2"/>
      <c r="J335" s="2"/>
      <c r="K335" s="2"/>
      <c r="L335" s="2"/>
      <c r="M335" s="2"/>
      <c r="N335" s="3"/>
      <c r="O335" s="4"/>
      <c r="P335" s="4"/>
      <c r="Q335" s="3"/>
      <c r="R335" s="2"/>
      <c r="S335" s="3"/>
      <c r="T335" s="2"/>
      <c r="U335" s="4"/>
      <c r="V335" s="4"/>
      <c r="W335" s="3"/>
      <c r="X335" s="3"/>
      <c r="Y335" s="3"/>
      <c r="Z335" s="3"/>
      <c r="AA335" s="3"/>
      <c r="AB335" s="3"/>
      <c r="AC335" s="3"/>
      <c r="AD335" s="3"/>
      <c r="AE335" s="3"/>
      <c r="AF335" s="3"/>
      <c r="AG335" s="3"/>
      <c r="AH335" s="3"/>
      <c r="AI335" s="3"/>
      <c r="AJ335" s="3"/>
      <c r="AK335" s="3"/>
      <c r="AL335" s="3"/>
      <c r="AM335" s="3"/>
      <c r="AN335" s="3"/>
      <c r="AO335" s="3"/>
      <c r="AP335" s="3"/>
      <c r="AQ335" s="3"/>
      <c r="AR335" s="3"/>
    </row>
    <row r="336" spans="1:44" x14ac:dyDescent="0.2">
      <c r="A336" s="3"/>
      <c r="B336" s="3"/>
      <c r="C336" s="2"/>
      <c r="D336" s="2"/>
      <c r="E336" s="2"/>
      <c r="F336" s="2"/>
      <c r="G336" s="2"/>
      <c r="H336" s="2"/>
      <c r="I336" s="2"/>
      <c r="J336" s="2"/>
      <c r="K336" s="2"/>
      <c r="L336" s="2"/>
      <c r="M336" s="2"/>
      <c r="N336" s="3"/>
      <c r="O336" s="4"/>
      <c r="P336" s="4"/>
      <c r="Q336" s="3"/>
      <c r="R336" s="2"/>
      <c r="S336" s="3"/>
      <c r="T336" s="2"/>
      <c r="U336" s="4"/>
      <c r="V336" s="4"/>
      <c r="W336" s="3"/>
      <c r="X336" s="3"/>
      <c r="Y336" s="3"/>
      <c r="Z336" s="3"/>
      <c r="AA336" s="3"/>
      <c r="AB336" s="3"/>
      <c r="AC336" s="3"/>
      <c r="AD336" s="3"/>
      <c r="AE336" s="3"/>
      <c r="AF336" s="3"/>
      <c r="AG336" s="3"/>
      <c r="AH336" s="3"/>
      <c r="AI336" s="3"/>
      <c r="AJ336" s="3"/>
      <c r="AK336" s="3"/>
      <c r="AL336" s="3"/>
      <c r="AM336" s="3"/>
      <c r="AN336" s="3"/>
      <c r="AO336" s="3"/>
      <c r="AP336" s="3"/>
      <c r="AQ336" s="3"/>
      <c r="AR336" s="3"/>
    </row>
    <row r="337" spans="1:44" x14ac:dyDescent="0.2">
      <c r="A337" s="3"/>
      <c r="B337" s="3"/>
      <c r="C337" s="2"/>
      <c r="D337" s="2"/>
      <c r="E337" s="2"/>
      <c r="F337" s="2"/>
      <c r="G337" s="2"/>
      <c r="H337" s="2"/>
      <c r="I337" s="2"/>
      <c r="J337" s="2"/>
      <c r="K337" s="2"/>
      <c r="L337" s="2"/>
      <c r="M337" s="2"/>
      <c r="N337" s="3"/>
      <c r="O337" s="4"/>
      <c r="P337" s="4"/>
      <c r="Q337" s="3"/>
      <c r="R337" s="2"/>
      <c r="S337" s="3"/>
      <c r="T337" s="2"/>
      <c r="U337" s="4"/>
      <c r="V337" s="4"/>
      <c r="W337" s="3"/>
      <c r="X337" s="3"/>
      <c r="Y337" s="3"/>
      <c r="Z337" s="3"/>
      <c r="AA337" s="3"/>
      <c r="AB337" s="3"/>
      <c r="AC337" s="3"/>
      <c r="AD337" s="3"/>
      <c r="AE337" s="3"/>
      <c r="AF337" s="3"/>
      <c r="AG337" s="3"/>
      <c r="AH337" s="3"/>
      <c r="AI337" s="3"/>
      <c r="AJ337" s="3"/>
      <c r="AK337" s="3"/>
      <c r="AL337" s="3"/>
      <c r="AM337" s="3"/>
      <c r="AN337" s="3"/>
      <c r="AO337" s="3"/>
      <c r="AP337" s="3"/>
      <c r="AQ337" s="3"/>
      <c r="AR337" s="3"/>
    </row>
    <row r="338" spans="1:44" x14ac:dyDescent="0.2">
      <c r="A338" s="3"/>
      <c r="B338" s="3"/>
      <c r="C338" s="2"/>
      <c r="D338" s="2"/>
      <c r="E338" s="2"/>
      <c r="F338" s="2"/>
      <c r="G338" s="2"/>
      <c r="H338" s="2"/>
      <c r="I338" s="2"/>
      <c r="J338" s="2"/>
      <c r="K338" s="2"/>
      <c r="L338" s="2"/>
      <c r="M338" s="2"/>
      <c r="N338" s="3"/>
      <c r="O338" s="4"/>
      <c r="P338" s="4"/>
      <c r="Q338" s="3"/>
      <c r="R338" s="2"/>
      <c r="S338" s="3"/>
      <c r="T338" s="2"/>
      <c r="U338" s="4"/>
      <c r="V338" s="4"/>
      <c r="W338" s="3"/>
      <c r="X338" s="3"/>
      <c r="Y338" s="3"/>
      <c r="Z338" s="3"/>
      <c r="AA338" s="3"/>
      <c r="AB338" s="3"/>
      <c r="AC338" s="3"/>
      <c r="AD338" s="3"/>
      <c r="AE338" s="3"/>
      <c r="AF338" s="3"/>
      <c r="AG338" s="3"/>
      <c r="AH338" s="3"/>
      <c r="AI338" s="3"/>
      <c r="AJ338" s="3"/>
      <c r="AK338" s="3"/>
      <c r="AL338" s="3"/>
      <c r="AM338" s="3"/>
      <c r="AN338" s="3"/>
      <c r="AO338" s="3"/>
      <c r="AP338" s="3"/>
      <c r="AQ338" s="3"/>
      <c r="AR338" s="3"/>
    </row>
    <row r="339" spans="1:44" x14ac:dyDescent="0.2">
      <c r="A339" s="3"/>
      <c r="B339" s="3"/>
      <c r="C339" s="2"/>
      <c r="D339" s="2"/>
      <c r="E339" s="2"/>
      <c r="F339" s="2"/>
      <c r="G339" s="2"/>
      <c r="H339" s="2"/>
      <c r="I339" s="2"/>
      <c r="J339" s="2"/>
      <c r="K339" s="2"/>
      <c r="L339" s="2"/>
      <c r="M339" s="2"/>
      <c r="N339" s="3"/>
      <c r="O339" s="4"/>
      <c r="P339" s="4"/>
      <c r="Q339" s="3"/>
      <c r="R339" s="2"/>
      <c r="S339" s="3"/>
      <c r="T339" s="2"/>
      <c r="U339" s="4"/>
      <c r="V339" s="4"/>
      <c r="W339" s="3"/>
      <c r="X339" s="3"/>
      <c r="Y339" s="3"/>
      <c r="Z339" s="3"/>
      <c r="AA339" s="3"/>
      <c r="AB339" s="3"/>
      <c r="AC339" s="3"/>
      <c r="AD339" s="3"/>
      <c r="AE339" s="3"/>
      <c r="AF339" s="3"/>
      <c r="AG339" s="3"/>
      <c r="AH339" s="3"/>
      <c r="AI339" s="3"/>
      <c r="AJ339" s="3"/>
      <c r="AK339" s="3"/>
      <c r="AL339" s="3"/>
      <c r="AM339" s="3"/>
      <c r="AN339" s="3"/>
      <c r="AO339" s="3"/>
      <c r="AP339" s="3"/>
      <c r="AQ339" s="3"/>
      <c r="AR339" s="3"/>
    </row>
    <row r="340" spans="1:44" x14ac:dyDescent="0.2">
      <c r="A340" s="3"/>
      <c r="B340" s="3"/>
      <c r="C340" s="2"/>
      <c r="D340" s="2"/>
      <c r="E340" s="2"/>
      <c r="F340" s="2"/>
      <c r="G340" s="2"/>
      <c r="H340" s="2"/>
      <c r="I340" s="2"/>
      <c r="J340" s="2"/>
      <c r="K340" s="2"/>
      <c r="L340" s="2"/>
      <c r="M340" s="2"/>
      <c r="N340" s="3"/>
      <c r="O340" s="4"/>
      <c r="P340" s="4"/>
      <c r="Q340" s="3"/>
      <c r="R340" s="2"/>
      <c r="S340" s="3"/>
      <c r="T340" s="2"/>
      <c r="U340" s="4"/>
      <c r="V340" s="4"/>
      <c r="W340" s="3"/>
      <c r="X340" s="3"/>
      <c r="Y340" s="3"/>
      <c r="Z340" s="3"/>
      <c r="AA340" s="3"/>
      <c r="AB340" s="3"/>
      <c r="AC340" s="3"/>
      <c r="AD340" s="3"/>
      <c r="AE340" s="3"/>
      <c r="AF340" s="3"/>
      <c r="AG340" s="3"/>
      <c r="AH340" s="3"/>
      <c r="AI340" s="3"/>
      <c r="AJ340" s="3"/>
      <c r="AK340" s="3"/>
      <c r="AL340" s="3"/>
      <c r="AM340" s="3"/>
      <c r="AN340" s="3"/>
      <c r="AO340" s="3"/>
      <c r="AP340" s="3"/>
      <c r="AQ340" s="3"/>
      <c r="AR340" s="3"/>
    </row>
    <row r="341" spans="1:44" x14ac:dyDescent="0.2">
      <c r="A341" s="3"/>
      <c r="B341" s="3"/>
      <c r="C341" s="2"/>
      <c r="D341" s="2"/>
      <c r="E341" s="2"/>
      <c r="F341" s="2"/>
      <c r="G341" s="2"/>
      <c r="H341" s="2"/>
      <c r="I341" s="2"/>
      <c r="J341" s="2"/>
      <c r="K341" s="2"/>
      <c r="L341" s="2"/>
      <c r="M341" s="2"/>
      <c r="N341" s="3"/>
      <c r="O341" s="4"/>
      <c r="P341" s="4"/>
      <c r="Q341" s="3"/>
      <c r="R341" s="2"/>
      <c r="S341" s="3"/>
      <c r="T341" s="2"/>
      <c r="U341" s="4"/>
      <c r="V341" s="4"/>
      <c r="W341" s="3"/>
      <c r="X341" s="3"/>
      <c r="Y341" s="3"/>
      <c r="Z341" s="3"/>
      <c r="AA341" s="3"/>
      <c r="AB341" s="3"/>
      <c r="AC341" s="3"/>
      <c r="AD341" s="3"/>
      <c r="AE341" s="3"/>
      <c r="AF341" s="3"/>
      <c r="AG341" s="3"/>
      <c r="AH341" s="3"/>
      <c r="AI341" s="3"/>
      <c r="AJ341" s="3"/>
      <c r="AK341" s="3"/>
      <c r="AL341" s="3"/>
      <c r="AM341" s="3"/>
      <c r="AN341" s="3"/>
      <c r="AO341" s="3"/>
      <c r="AP341" s="3"/>
      <c r="AQ341" s="3"/>
      <c r="AR341" s="3"/>
    </row>
    <row r="342" spans="1:44" x14ac:dyDescent="0.2">
      <c r="A342" s="3"/>
      <c r="B342" s="3"/>
      <c r="C342" s="2"/>
      <c r="D342" s="2"/>
      <c r="E342" s="2"/>
      <c r="F342" s="2"/>
      <c r="G342" s="2"/>
      <c r="H342" s="2"/>
      <c r="I342" s="2"/>
      <c r="J342" s="2"/>
      <c r="K342" s="2"/>
      <c r="L342" s="2"/>
      <c r="M342" s="2"/>
      <c r="N342" s="3"/>
      <c r="O342" s="4"/>
      <c r="P342" s="4"/>
      <c r="Q342" s="3"/>
      <c r="R342" s="2"/>
      <c r="S342" s="3"/>
      <c r="T342" s="2"/>
      <c r="U342" s="4"/>
      <c r="V342" s="4"/>
      <c r="W342" s="3"/>
      <c r="X342" s="3"/>
      <c r="Y342" s="3"/>
      <c r="Z342" s="3"/>
      <c r="AA342" s="3"/>
      <c r="AB342" s="3"/>
      <c r="AC342" s="3"/>
      <c r="AD342" s="3"/>
      <c r="AE342" s="3"/>
      <c r="AF342" s="3"/>
      <c r="AG342" s="3"/>
      <c r="AH342" s="3"/>
      <c r="AI342" s="3"/>
      <c r="AJ342" s="3"/>
      <c r="AK342" s="3"/>
      <c r="AL342" s="3"/>
      <c r="AM342" s="3"/>
      <c r="AN342" s="3"/>
      <c r="AO342" s="3"/>
      <c r="AP342" s="3"/>
      <c r="AQ342" s="3"/>
      <c r="AR342" s="3"/>
    </row>
    <row r="343" spans="1:44" x14ac:dyDescent="0.2">
      <c r="A343" s="3"/>
      <c r="B343" s="3"/>
      <c r="C343" s="2"/>
      <c r="D343" s="2"/>
      <c r="E343" s="2"/>
      <c r="F343" s="2"/>
      <c r="G343" s="2"/>
      <c r="H343" s="2"/>
      <c r="I343" s="2"/>
      <c r="J343" s="2"/>
      <c r="K343" s="2"/>
      <c r="L343" s="2"/>
      <c r="M343" s="2"/>
      <c r="N343" s="3"/>
      <c r="O343" s="4"/>
      <c r="P343" s="4"/>
      <c r="Q343" s="3"/>
      <c r="R343" s="2"/>
      <c r="S343" s="3"/>
      <c r="T343" s="2"/>
      <c r="U343" s="4"/>
      <c r="V343" s="4"/>
      <c r="W343" s="3"/>
      <c r="X343" s="3"/>
      <c r="Y343" s="3"/>
      <c r="Z343" s="3"/>
      <c r="AA343" s="3"/>
      <c r="AB343" s="3"/>
      <c r="AC343" s="3"/>
      <c r="AD343" s="3"/>
      <c r="AE343" s="3"/>
      <c r="AF343" s="3"/>
      <c r="AG343" s="3"/>
      <c r="AH343" s="3"/>
      <c r="AI343" s="3"/>
      <c r="AJ343" s="3"/>
      <c r="AK343" s="3"/>
      <c r="AL343" s="3"/>
      <c r="AM343" s="3"/>
      <c r="AN343" s="3"/>
      <c r="AO343" s="3"/>
      <c r="AP343" s="3"/>
      <c r="AQ343" s="3"/>
      <c r="AR343" s="3"/>
    </row>
    <row r="344" spans="1:44" x14ac:dyDescent="0.2">
      <c r="A344" s="3"/>
      <c r="B344" s="3"/>
      <c r="C344" s="2"/>
      <c r="D344" s="2"/>
      <c r="E344" s="2"/>
      <c r="F344" s="2"/>
      <c r="G344" s="2"/>
      <c r="H344" s="2"/>
      <c r="I344" s="2"/>
      <c r="J344" s="2"/>
      <c r="K344" s="2"/>
      <c r="L344" s="2"/>
      <c r="M344" s="2"/>
      <c r="N344" s="3"/>
      <c r="O344" s="4"/>
      <c r="P344" s="4"/>
      <c r="Q344" s="3"/>
      <c r="R344" s="2"/>
      <c r="S344" s="3"/>
      <c r="T344" s="2"/>
      <c r="U344" s="4"/>
      <c r="V344" s="4"/>
      <c r="W344" s="3"/>
      <c r="X344" s="3"/>
      <c r="Y344" s="3"/>
      <c r="Z344" s="3"/>
      <c r="AA344" s="3"/>
      <c r="AB344" s="3"/>
      <c r="AC344" s="3"/>
      <c r="AD344" s="3"/>
      <c r="AE344" s="3"/>
      <c r="AF344" s="3"/>
      <c r="AG344" s="3"/>
      <c r="AH344" s="3"/>
      <c r="AI344" s="3"/>
      <c r="AJ344" s="3"/>
      <c r="AK344" s="3"/>
      <c r="AL344" s="3"/>
      <c r="AM344" s="3"/>
      <c r="AN344" s="3"/>
      <c r="AO344" s="3"/>
      <c r="AP344" s="3"/>
      <c r="AQ344" s="3"/>
      <c r="AR344" s="3"/>
    </row>
    <row r="345" spans="1:44" x14ac:dyDescent="0.2">
      <c r="A345" s="3"/>
      <c r="B345" s="3"/>
      <c r="C345" s="2"/>
      <c r="D345" s="2"/>
      <c r="E345" s="2"/>
      <c r="F345" s="2"/>
      <c r="G345" s="2"/>
      <c r="H345" s="2"/>
      <c r="I345" s="2"/>
      <c r="J345" s="2"/>
      <c r="K345" s="2"/>
      <c r="L345" s="2"/>
      <c r="M345" s="2"/>
      <c r="N345" s="3"/>
      <c r="O345" s="4"/>
      <c r="P345" s="4"/>
      <c r="Q345" s="3"/>
      <c r="R345" s="2"/>
      <c r="S345" s="3"/>
      <c r="T345" s="2"/>
      <c r="U345" s="4"/>
      <c r="V345" s="4"/>
      <c r="W345" s="3"/>
      <c r="X345" s="3"/>
      <c r="Y345" s="3"/>
      <c r="Z345" s="3"/>
      <c r="AA345" s="3"/>
      <c r="AB345" s="3"/>
      <c r="AC345" s="3"/>
      <c r="AD345" s="3"/>
      <c r="AE345" s="3"/>
      <c r="AF345" s="3"/>
      <c r="AG345" s="3"/>
      <c r="AH345" s="3"/>
      <c r="AI345" s="3"/>
      <c r="AJ345" s="3"/>
      <c r="AK345" s="3"/>
      <c r="AL345" s="3"/>
      <c r="AM345" s="3"/>
      <c r="AN345" s="3"/>
      <c r="AO345" s="3"/>
      <c r="AP345" s="3"/>
      <c r="AQ345" s="3"/>
      <c r="AR345" s="3"/>
    </row>
    <row r="346" spans="1:44" x14ac:dyDescent="0.2">
      <c r="A346" s="3"/>
      <c r="B346" s="3"/>
      <c r="C346" s="2"/>
      <c r="D346" s="2"/>
      <c r="E346" s="2"/>
      <c r="F346" s="2"/>
      <c r="G346" s="2"/>
      <c r="H346" s="2"/>
      <c r="I346" s="2"/>
      <c r="J346" s="2"/>
      <c r="K346" s="2"/>
      <c r="L346" s="2"/>
      <c r="M346" s="2"/>
      <c r="N346" s="3"/>
      <c r="O346" s="4"/>
      <c r="P346" s="4"/>
      <c r="Q346" s="3"/>
      <c r="R346" s="2"/>
      <c r="S346" s="3"/>
      <c r="T346" s="2"/>
      <c r="U346" s="4"/>
      <c r="V346" s="4"/>
      <c r="W346" s="3"/>
      <c r="X346" s="3"/>
      <c r="Y346" s="3"/>
      <c r="Z346" s="3"/>
      <c r="AA346" s="3"/>
      <c r="AB346" s="3"/>
      <c r="AC346" s="3"/>
      <c r="AD346" s="3"/>
      <c r="AE346" s="3"/>
      <c r="AF346" s="3"/>
      <c r="AG346" s="3"/>
      <c r="AH346" s="3"/>
      <c r="AI346" s="3"/>
      <c r="AJ346" s="3"/>
      <c r="AK346" s="3"/>
      <c r="AL346" s="3"/>
      <c r="AM346" s="3"/>
      <c r="AN346" s="3"/>
      <c r="AO346" s="3"/>
      <c r="AP346" s="3"/>
      <c r="AQ346" s="3"/>
      <c r="AR346" s="3"/>
    </row>
    <row r="347" spans="1:44" x14ac:dyDescent="0.2">
      <c r="A347" s="3"/>
      <c r="B347" s="3"/>
      <c r="C347" s="2"/>
      <c r="D347" s="2"/>
      <c r="E347" s="2"/>
      <c r="F347" s="2"/>
      <c r="G347" s="2"/>
      <c r="H347" s="2"/>
      <c r="I347" s="2"/>
      <c r="J347" s="2"/>
      <c r="K347" s="2"/>
      <c r="L347" s="2"/>
      <c r="M347" s="2"/>
      <c r="N347" s="3"/>
      <c r="O347" s="4"/>
      <c r="P347" s="4"/>
      <c r="Q347" s="3"/>
      <c r="R347" s="2"/>
      <c r="S347" s="3"/>
      <c r="T347" s="2"/>
      <c r="U347" s="4"/>
      <c r="V347" s="4"/>
      <c r="W347" s="3"/>
      <c r="X347" s="3"/>
      <c r="Y347" s="3"/>
      <c r="Z347" s="3"/>
      <c r="AA347" s="3"/>
      <c r="AB347" s="3"/>
      <c r="AC347" s="3"/>
      <c r="AD347" s="3"/>
      <c r="AE347" s="3"/>
      <c r="AF347" s="3"/>
      <c r="AG347" s="3"/>
      <c r="AH347" s="3"/>
      <c r="AI347" s="3"/>
      <c r="AJ347" s="3"/>
      <c r="AK347" s="3"/>
      <c r="AL347" s="3"/>
      <c r="AM347" s="3"/>
      <c r="AN347" s="3"/>
      <c r="AO347" s="3"/>
      <c r="AP347" s="3"/>
      <c r="AQ347" s="3"/>
      <c r="AR347" s="3"/>
    </row>
    <row r="348" spans="1:44" x14ac:dyDescent="0.2">
      <c r="A348" s="3"/>
      <c r="B348" s="3"/>
      <c r="C348" s="2"/>
      <c r="D348" s="2"/>
      <c r="E348" s="2"/>
      <c r="F348" s="2"/>
      <c r="G348" s="2"/>
      <c r="H348" s="2"/>
      <c r="I348" s="2"/>
      <c r="J348" s="2"/>
      <c r="K348" s="2"/>
      <c r="L348" s="2"/>
      <c r="M348" s="2"/>
      <c r="N348" s="3"/>
      <c r="O348" s="4"/>
      <c r="P348" s="4"/>
      <c r="Q348" s="3"/>
      <c r="R348" s="2"/>
      <c r="S348" s="3"/>
      <c r="T348" s="2"/>
      <c r="U348" s="4"/>
      <c r="V348" s="4"/>
      <c r="W348" s="3"/>
      <c r="X348" s="3"/>
      <c r="Y348" s="3"/>
      <c r="Z348" s="3"/>
      <c r="AA348" s="3"/>
      <c r="AB348" s="3"/>
      <c r="AC348" s="3"/>
      <c r="AD348" s="3"/>
      <c r="AE348" s="3"/>
      <c r="AF348" s="3"/>
      <c r="AG348" s="3"/>
      <c r="AH348" s="3"/>
      <c r="AI348" s="3"/>
      <c r="AJ348" s="3"/>
      <c r="AK348" s="3"/>
      <c r="AL348" s="3"/>
      <c r="AM348" s="3"/>
      <c r="AN348" s="3"/>
      <c r="AO348" s="3"/>
      <c r="AP348" s="3"/>
      <c r="AQ348" s="3"/>
      <c r="AR348" s="3"/>
    </row>
    <row r="349" spans="1:44" x14ac:dyDescent="0.2">
      <c r="A349" s="3"/>
      <c r="B349" s="3"/>
      <c r="C349" s="2"/>
      <c r="D349" s="2"/>
      <c r="E349" s="2"/>
      <c r="F349" s="2"/>
      <c r="G349" s="2"/>
      <c r="H349" s="2"/>
      <c r="I349" s="2"/>
      <c r="J349" s="2"/>
      <c r="K349" s="2"/>
      <c r="L349" s="2"/>
      <c r="M349" s="2"/>
      <c r="N349" s="3"/>
      <c r="O349" s="4"/>
      <c r="P349" s="4"/>
      <c r="Q349" s="3"/>
      <c r="R349" s="2"/>
      <c r="S349" s="3"/>
      <c r="T349" s="2"/>
      <c r="U349" s="4"/>
      <c r="V349" s="4"/>
      <c r="W349" s="3"/>
      <c r="X349" s="3"/>
      <c r="Y349" s="3"/>
      <c r="Z349" s="3"/>
      <c r="AA349" s="3"/>
      <c r="AB349" s="3"/>
      <c r="AC349" s="3"/>
      <c r="AD349" s="3"/>
      <c r="AE349" s="3"/>
      <c r="AF349" s="3"/>
      <c r="AG349" s="3"/>
      <c r="AH349" s="3"/>
      <c r="AI349" s="3"/>
      <c r="AJ349" s="3"/>
      <c r="AK349" s="3"/>
      <c r="AL349" s="3"/>
      <c r="AM349" s="3"/>
      <c r="AN349" s="3"/>
      <c r="AO349" s="3"/>
      <c r="AP349" s="3"/>
      <c r="AQ349" s="3"/>
      <c r="AR349" s="3"/>
    </row>
    <row r="350" spans="1:44" x14ac:dyDescent="0.2">
      <c r="A350" s="3"/>
      <c r="B350" s="3"/>
      <c r="C350" s="2"/>
      <c r="D350" s="2"/>
      <c r="E350" s="2"/>
      <c r="F350" s="2"/>
      <c r="G350" s="2"/>
      <c r="H350" s="2"/>
      <c r="I350" s="2"/>
      <c r="J350" s="2"/>
      <c r="K350" s="2"/>
      <c r="L350" s="2"/>
      <c r="M350" s="2"/>
      <c r="N350" s="3"/>
      <c r="O350" s="4"/>
      <c r="P350" s="4"/>
      <c r="Q350" s="3"/>
      <c r="R350" s="2"/>
      <c r="S350" s="3"/>
      <c r="T350" s="2"/>
      <c r="U350" s="4"/>
      <c r="V350" s="4"/>
      <c r="W350" s="3"/>
      <c r="X350" s="3"/>
      <c r="Y350" s="3"/>
      <c r="Z350" s="3"/>
      <c r="AA350" s="3"/>
      <c r="AB350" s="3"/>
      <c r="AC350" s="3"/>
      <c r="AD350" s="3"/>
      <c r="AE350" s="3"/>
      <c r="AF350" s="3"/>
      <c r="AG350" s="3"/>
      <c r="AH350" s="3"/>
      <c r="AI350" s="3"/>
      <c r="AJ350" s="3"/>
      <c r="AK350" s="3"/>
      <c r="AL350" s="3"/>
      <c r="AM350" s="3"/>
      <c r="AN350" s="3"/>
      <c r="AO350" s="3"/>
      <c r="AP350" s="3"/>
      <c r="AQ350" s="3"/>
      <c r="AR350" s="3"/>
    </row>
    <row r="351" spans="1:44" x14ac:dyDescent="0.2">
      <c r="A351" s="3"/>
      <c r="B351" s="3"/>
      <c r="C351" s="2"/>
      <c r="D351" s="2"/>
      <c r="E351" s="2"/>
      <c r="F351" s="2"/>
      <c r="G351" s="2"/>
      <c r="H351" s="2"/>
      <c r="I351" s="2"/>
      <c r="J351" s="2"/>
      <c r="K351" s="2"/>
      <c r="L351" s="2"/>
      <c r="M351" s="2"/>
      <c r="N351" s="3"/>
      <c r="O351" s="4"/>
      <c r="P351" s="4"/>
      <c r="Q351" s="3"/>
      <c r="R351" s="2"/>
      <c r="S351" s="3"/>
      <c r="T351" s="2"/>
      <c r="U351" s="4"/>
      <c r="V351" s="4"/>
      <c r="W351" s="3"/>
      <c r="X351" s="3"/>
      <c r="Y351" s="3"/>
      <c r="Z351" s="3"/>
      <c r="AA351" s="3"/>
      <c r="AB351" s="3"/>
      <c r="AC351" s="3"/>
      <c r="AD351" s="3"/>
      <c r="AE351" s="3"/>
      <c r="AF351" s="3"/>
      <c r="AG351" s="3"/>
      <c r="AH351" s="3"/>
      <c r="AI351" s="3"/>
      <c r="AJ351" s="3"/>
      <c r="AK351" s="3"/>
      <c r="AL351" s="3"/>
      <c r="AM351" s="3"/>
      <c r="AN351" s="3"/>
      <c r="AO351" s="3"/>
      <c r="AP351" s="3"/>
      <c r="AQ351" s="3"/>
      <c r="AR351" s="3"/>
    </row>
    <row r="352" spans="1:44" x14ac:dyDescent="0.2">
      <c r="A352" s="3"/>
      <c r="B352" s="3"/>
      <c r="C352" s="2"/>
      <c r="D352" s="2"/>
      <c r="E352" s="2"/>
      <c r="F352" s="2"/>
      <c r="G352" s="2"/>
      <c r="H352" s="2"/>
      <c r="I352" s="2"/>
      <c r="J352" s="2"/>
      <c r="K352" s="2"/>
      <c r="L352" s="2"/>
      <c r="M352" s="2"/>
      <c r="N352" s="3"/>
      <c r="O352" s="4"/>
      <c r="P352" s="4"/>
      <c r="Q352" s="3"/>
      <c r="R352" s="2"/>
      <c r="S352" s="3"/>
      <c r="T352" s="2"/>
      <c r="U352" s="4"/>
      <c r="V352" s="4"/>
      <c r="W352" s="3"/>
      <c r="X352" s="3"/>
      <c r="Y352" s="3"/>
      <c r="Z352" s="3"/>
      <c r="AA352" s="3"/>
      <c r="AB352" s="3"/>
      <c r="AC352" s="3"/>
      <c r="AD352" s="3"/>
      <c r="AE352" s="3"/>
      <c r="AF352" s="3"/>
      <c r="AG352" s="3"/>
      <c r="AH352" s="3"/>
      <c r="AI352" s="3"/>
      <c r="AJ352" s="3"/>
      <c r="AK352" s="3"/>
      <c r="AL352" s="3"/>
      <c r="AM352" s="3"/>
      <c r="AN352" s="3"/>
      <c r="AO352" s="3"/>
      <c r="AP352" s="3"/>
      <c r="AQ352" s="3"/>
      <c r="AR352" s="3"/>
    </row>
    <row r="353" spans="1:44" x14ac:dyDescent="0.2">
      <c r="A353" s="3"/>
      <c r="B353" s="3"/>
      <c r="C353" s="2"/>
      <c r="D353" s="2"/>
      <c r="E353" s="2"/>
      <c r="F353" s="2"/>
      <c r="G353" s="2"/>
      <c r="H353" s="2"/>
      <c r="I353" s="2"/>
      <c r="J353" s="2"/>
      <c r="K353" s="2"/>
      <c r="L353" s="2"/>
      <c r="M353" s="2"/>
      <c r="N353" s="3"/>
      <c r="O353" s="4"/>
      <c r="P353" s="4"/>
      <c r="Q353" s="3"/>
      <c r="R353" s="2"/>
      <c r="S353" s="3"/>
      <c r="T353" s="2"/>
      <c r="U353" s="4"/>
      <c r="V353" s="4"/>
      <c r="W353" s="3"/>
      <c r="X353" s="3"/>
      <c r="Y353" s="3"/>
      <c r="Z353" s="3"/>
      <c r="AA353" s="3"/>
      <c r="AB353" s="3"/>
      <c r="AC353" s="3"/>
      <c r="AD353" s="3"/>
      <c r="AE353" s="3"/>
      <c r="AF353" s="3"/>
      <c r="AG353" s="3"/>
      <c r="AH353" s="3"/>
      <c r="AI353" s="3"/>
      <c r="AJ353" s="3"/>
      <c r="AK353" s="3"/>
      <c r="AL353" s="3"/>
      <c r="AM353" s="3"/>
      <c r="AN353" s="3"/>
      <c r="AO353" s="3"/>
      <c r="AP353" s="3"/>
      <c r="AQ353" s="3"/>
      <c r="AR353" s="3"/>
    </row>
    <row r="354" spans="1:44" x14ac:dyDescent="0.2">
      <c r="A354" s="3"/>
      <c r="B354" s="3"/>
      <c r="C354" s="2"/>
      <c r="D354" s="2"/>
      <c r="E354" s="2"/>
      <c r="F354" s="2"/>
      <c r="G354" s="2"/>
      <c r="H354" s="2"/>
      <c r="I354" s="2"/>
      <c r="J354" s="2"/>
      <c r="K354" s="2"/>
      <c r="L354" s="2"/>
      <c r="M354" s="2"/>
      <c r="N354" s="3"/>
      <c r="O354" s="4"/>
      <c r="P354" s="4"/>
      <c r="Q354" s="3"/>
      <c r="R354" s="2"/>
      <c r="S354" s="3"/>
      <c r="T354" s="2"/>
      <c r="U354" s="4"/>
      <c r="V354" s="4"/>
      <c r="W354" s="3"/>
      <c r="X354" s="3"/>
      <c r="Y354" s="3"/>
      <c r="Z354" s="3"/>
      <c r="AA354" s="3"/>
      <c r="AB354" s="3"/>
      <c r="AC354" s="3"/>
      <c r="AD354" s="3"/>
      <c r="AE354" s="3"/>
      <c r="AF354" s="3"/>
      <c r="AG354" s="3"/>
      <c r="AH354" s="3"/>
      <c r="AI354" s="3"/>
      <c r="AJ354" s="3"/>
      <c r="AK354" s="3"/>
      <c r="AL354" s="3"/>
      <c r="AM354" s="3"/>
      <c r="AN354" s="3"/>
      <c r="AO354" s="3"/>
      <c r="AP354" s="3"/>
      <c r="AQ354" s="3"/>
      <c r="AR354" s="3"/>
    </row>
    <row r="355" spans="1:44" x14ac:dyDescent="0.2">
      <c r="A355" s="3"/>
      <c r="B355" s="3"/>
      <c r="C355" s="2"/>
      <c r="D355" s="2"/>
      <c r="E355" s="2"/>
      <c r="F355" s="2"/>
      <c r="G355" s="2"/>
      <c r="H355" s="2"/>
      <c r="I355" s="2"/>
      <c r="J355" s="2"/>
      <c r="K355" s="2"/>
      <c r="L355" s="2"/>
      <c r="M355" s="2"/>
      <c r="N355" s="3"/>
      <c r="O355" s="4"/>
      <c r="P355" s="4"/>
      <c r="Q355" s="3"/>
      <c r="R355" s="2"/>
      <c r="S355" s="3"/>
      <c r="T355" s="2"/>
      <c r="U355" s="4"/>
      <c r="V355" s="4"/>
      <c r="W355" s="3"/>
      <c r="X355" s="3"/>
      <c r="Y355" s="3"/>
      <c r="Z355" s="3"/>
      <c r="AA355" s="3"/>
      <c r="AB355" s="3"/>
      <c r="AC355" s="3"/>
      <c r="AD355" s="3"/>
      <c r="AE355" s="3"/>
      <c r="AF355" s="3"/>
      <c r="AG355" s="3"/>
      <c r="AH355" s="3"/>
      <c r="AI355" s="3"/>
      <c r="AJ355" s="3"/>
      <c r="AK355" s="3"/>
      <c r="AL355" s="3"/>
      <c r="AM355" s="3"/>
      <c r="AN355" s="3"/>
      <c r="AO355" s="3"/>
      <c r="AP355" s="3"/>
      <c r="AQ355" s="3"/>
      <c r="AR355" s="3"/>
    </row>
    <row r="356" spans="1:44" x14ac:dyDescent="0.2">
      <c r="A356" s="3"/>
      <c r="B356" s="3"/>
      <c r="C356" s="2"/>
      <c r="D356" s="2"/>
      <c r="E356" s="2"/>
      <c r="F356" s="2"/>
      <c r="G356" s="2"/>
      <c r="H356" s="2"/>
      <c r="I356" s="2"/>
      <c r="J356" s="2"/>
      <c r="K356" s="2"/>
      <c r="L356" s="2"/>
      <c r="M356" s="2"/>
      <c r="N356" s="3"/>
      <c r="O356" s="4"/>
      <c r="P356" s="4"/>
      <c r="Q356" s="3"/>
      <c r="R356" s="2"/>
      <c r="S356" s="3"/>
      <c r="T356" s="2"/>
      <c r="U356" s="4"/>
      <c r="V356" s="4"/>
      <c r="W356" s="3"/>
      <c r="X356" s="3"/>
      <c r="Y356" s="3"/>
      <c r="Z356" s="3"/>
      <c r="AA356" s="3"/>
      <c r="AB356" s="3"/>
      <c r="AC356" s="3"/>
      <c r="AD356" s="3"/>
      <c r="AE356" s="3"/>
      <c r="AF356" s="3"/>
      <c r="AG356" s="3"/>
      <c r="AH356" s="3"/>
      <c r="AI356" s="3"/>
      <c r="AJ356" s="3"/>
      <c r="AK356" s="3"/>
      <c r="AL356" s="3"/>
      <c r="AM356" s="3"/>
      <c r="AN356" s="3"/>
      <c r="AO356" s="3"/>
      <c r="AP356" s="3"/>
      <c r="AQ356" s="3"/>
      <c r="AR356" s="3"/>
    </row>
    <row r="357" spans="1:44" x14ac:dyDescent="0.2">
      <c r="A357" s="3"/>
      <c r="B357" s="3"/>
      <c r="C357" s="2"/>
      <c r="D357" s="2"/>
      <c r="E357" s="2"/>
      <c r="F357" s="2"/>
      <c r="G357" s="2"/>
      <c r="H357" s="2"/>
      <c r="I357" s="2"/>
      <c r="J357" s="2"/>
      <c r="K357" s="2"/>
      <c r="L357" s="2"/>
      <c r="M357" s="2"/>
      <c r="N357" s="3"/>
      <c r="O357" s="4"/>
      <c r="P357" s="4"/>
      <c r="Q357" s="3"/>
      <c r="R357" s="2"/>
      <c r="S357" s="3"/>
      <c r="T357" s="2"/>
      <c r="U357" s="4"/>
      <c r="V357" s="4"/>
      <c r="W357" s="3"/>
      <c r="X357" s="3"/>
      <c r="Y357" s="3"/>
      <c r="Z357" s="3"/>
      <c r="AA357" s="3"/>
      <c r="AB357" s="3"/>
      <c r="AC357" s="3"/>
      <c r="AD357" s="3"/>
      <c r="AE357" s="3"/>
      <c r="AF357" s="3"/>
      <c r="AG357" s="3"/>
      <c r="AH357" s="3"/>
      <c r="AI357" s="3"/>
      <c r="AJ357" s="3"/>
      <c r="AK357" s="3"/>
      <c r="AL357" s="3"/>
      <c r="AM357" s="3"/>
      <c r="AN357" s="3"/>
      <c r="AO357" s="3"/>
      <c r="AP357" s="3"/>
      <c r="AQ357" s="3"/>
      <c r="AR357" s="3"/>
    </row>
    <row r="358" spans="1:44" x14ac:dyDescent="0.2">
      <c r="A358" s="3"/>
      <c r="B358" s="3"/>
      <c r="C358" s="2"/>
      <c r="D358" s="2"/>
      <c r="E358" s="2"/>
      <c r="F358" s="2"/>
      <c r="G358" s="2"/>
      <c r="H358" s="2"/>
      <c r="I358" s="2"/>
      <c r="J358" s="2"/>
      <c r="K358" s="2"/>
      <c r="L358" s="2"/>
      <c r="M358" s="2"/>
      <c r="N358" s="3"/>
      <c r="O358" s="4"/>
      <c r="P358" s="4"/>
      <c r="Q358" s="3"/>
      <c r="R358" s="2"/>
      <c r="S358" s="3"/>
      <c r="T358" s="2"/>
      <c r="U358" s="4"/>
      <c r="V358" s="4"/>
      <c r="W358" s="3"/>
      <c r="X358" s="3"/>
      <c r="Y358" s="3"/>
      <c r="Z358" s="3"/>
      <c r="AA358" s="3"/>
      <c r="AB358" s="3"/>
      <c r="AC358" s="3"/>
      <c r="AD358" s="3"/>
      <c r="AE358" s="3"/>
      <c r="AF358" s="3"/>
      <c r="AG358" s="3"/>
      <c r="AH358" s="3"/>
      <c r="AI358" s="3"/>
      <c r="AJ358" s="3"/>
      <c r="AK358" s="3"/>
      <c r="AL358" s="3"/>
      <c r="AM358" s="3"/>
      <c r="AN358" s="3"/>
      <c r="AO358" s="3"/>
      <c r="AP358" s="3"/>
      <c r="AQ358" s="3"/>
      <c r="AR358" s="3"/>
    </row>
  </sheetData>
  <autoFilter ref="A1:X182">
    <sortState ref="A2:X182">
      <sortCondition ref="C1:C182"/>
    </sortState>
  </autoFilter>
  <pageMargins left="0.511811024" right="0.511811024" top="0.78740157499999996" bottom="0.78740157499999996" header="0.31496062000000002" footer="0.31496062000000002"/>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Agenda OSC no STF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Luíza Ferraro</dc:creator>
  <cp:lastModifiedBy>Luiza Pavan Ferraro</cp:lastModifiedBy>
  <dcterms:created xsi:type="dcterms:W3CDTF">2019-12-14T22:52:33Z</dcterms:created>
  <dcterms:modified xsi:type="dcterms:W3CDTF">2020-02-12T13:38:07Z</dcterms:modified>
</cp:coreProperties>
</file>